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1700" activeTab="1"/>
  </bookViews>
  <sheets>
    <sheet name="Αναλυτικά" sheetId="1" r:id="rId1"/>
    <sheet name="Υπολογιστικά" sheetId="2" r:id="rId2"/>
  </sheets>
  <definedNames/>
  <calcPr fullCalcOnLoad="1"/>
</workbook>
</file>

<file path=xl/sharedStrings.xml><?xml version="1.0" encoding="utf-8"?>
<sst xmlns="http://schemas.openxmlformats.org/spreadsheetml/2006/main" count="502" uniqueCount="271">
  <si>
    <t>Θ</t>
  </si>
  <si>
    <t>Ε</t>
  </si>
  <si>
    <t>ΜΑΘΗΜΑΤΑ</t>
  </si>
  <si>
    <t>ΕΡΓΑ ΥΔΡΕΥΣΕΩΝ</t>
  </si>
  <si>
    <t>ΟΔΟΣΤΡΩΜΑΤΑ</t>
  </si>
  <si>
    <t>ΣΙΔΗΡΟΔΡΟΜΙΚΗ</t>
  </si>
  <si>
    <t xml:space="preserve">ΑΕΡΟΔΡΟΜΙΑ  </t>
  </si>
  <si>
    <t>ΜΕΣΑ ΜΑΖΙΚΗΣ ΜΕΤΑΦΟΡΑΣ</t>
  </si>
  <si>
    <t>ΚΥΚΛΟΦΟΡΙΑΚΗ ΡΟΗ ΚΑΙ ΟΔΙΚΗ ΑΣΦΑΛΕΙΑ</t>
  </si>
  <si>
    <t>ΚΥΚΛΟΦΟΡΙΑΚΗ ΤΕΧΝΙΚΗ</t>
  </si>
  <si>
    <t>ΕΔΑΦΟΜΗΧΑΝΙΚΗ</t>
  </si>
  <si>
    <t>ΑΝΤΙΣΕΙΣΜΙΚΗ ΤΕΧΝΟΛΟΓΙΑ</t>
  </si>
  <si>
    <t>ΟΙΚΟΝΟΜΟΤΕΧΝΙΚΗ ΑΝΑΛΥΣΗ</t>
  </si>
  <si>
    <t>ΠΡΟΓΡΑΜΜΑΤΙΣΜΟΣ ΚΑΙ ΕΦΑΡΜΟΓΕΣ Η/Υ</t>
  </si>
  <si>
    <t>ΦΥΣΙΚΗ  Ι</t>
  </si>
  <si>
    <t>ΦΥΣΙΚΗ  ΙΙ</t>
  </si>
  <si>
    <t>ΑΝΤΟΧΗ ΥΛΙΚΩΝ  Ι</t>
  </si>
  <si>
    <t>ΥΔΡΟΛΟΓΙΑ ΚΑΙ ΑΝΤΙΠΛΗΜΜΥΡΙΚΑ ΕΡΓΑ</t>
  </si>
  <si>
    <t>ΟΠΛΙΣΜΕΝΟ ΣΚΥΡΟΔΕΜΑ Ι</t>
  </si>
  <si>
    <t>ΔΙΑΧΕΙΡΙΣΗ ΥΔΑΤΙΚΩΝ ΠΟΡΩΝ</t>
  </si>
  <si>
    <t>ΑΝΩΤΕΡΑ ΜΑΘΗΜΑΤΙΚΑ  I</t>
  </si>
  <si>
    <t>ΘΕΜΕΛΙΩΣΕΙΣ ΚΑΙ ΓΕΩΤΕΧΝΙΚΑ ΕΡΓΑ</t>
  </si>
  <si>
    <t>ΑΚΤΟΜΗΧΑΝΙΚΗ ΚΑΙ ΠΑΡΑΚΤΙΑ ΕΡΓΑ</t>
  </si>
  <si>
    <t>ΦΡΑΓΜΑΤΑ ΚΑΙ ΔΙΕΥΘΕΤΗΣΕΙΣ ΠΟΤΑΜΩΝ</t>
  </si>
  <si>
    <t>ΤΕΧΝΟΛΟΓΙΑ ΔΟΜΙΚΩΝ ΥΛΙΚΩΝ</t>
  </si>
  <si>
    <t>ΣΤΑΤΙΚΗ  Ι</t>
  </si>
  <si>
    <t>ΣΧΕΔΙΑΣΕΙΣ ΕΡΓΩΝ ΥΠΟΔΟΜΗΣ</t>
  </si>
  <si>
    <t>ΑΝΩΤΕΡΑ ΜΑΘΗΜΑΤΙΚΑ ΙΙ</t>
  </si>
  <si>
    <t>ΥΔΡΑΥΛΙΚΗ Ι</t>
  </si>
  <si>
    <t>ΣΤΑΤΙΚΗ ΙΙ</t>
  </si>
  <si>
    <t>ΑΝΤΟΧΗ ΥΛΙΚΩΝ ΙΙ</t>
  </si>
  <si>
    <t>ΥΔΡΑΥΛΙΚΗ ΙΙ</t>
  </si>
  <si>
    <t>ΘΑΛΑΣΣΙΑ ΥΔΡΑΥΛΙΚΗ ΚΑΙ ΛΙΜΕΝΙΚΑ ΕΡΓΑ</t>
  </si>
  <si>
    <t>ΟΔΟΠΟΙΙΑ ΙΙ</t>
  </si>
  <si>
    <t>ΔΙΑΧΕΙΡΙΣΗ ΕΡΓΟΤΑΞΙΩΝ ΚΑΙ ΜΗΧ/ΤΑ ΤΕΧΝΙΚΩΝ ΕΡΓΩΝ</t>
  </si>
  <si>
    <t>ΜΕΤΑΛΛΙΚΕΣ ΚΑΤΑΣΚΕΥΕΣ ΚΑΙ ΓΕΦΥΡΕΣ</t>
  </si>
  <si>
    <t>ΟΠΛΙΣΜΕΝΟ ΣΚΥΡΟΔΕΜΑ ΙΙ</t>
  </si>
  <si>
    <t>ΕΓΓΕΙΟΒΕΛΤΙΩΤΙΚΑ ΕΡΓΑ ΚΑΙ ΑΡΔΕΥΣΕΙΣ</t>
  </si>
  <si>
    <t>ΒΡΑΧΟΜΗΧΑΝΙΚΗ ΚΑΙ ΣΗΡΑΓΓΕΣ</t>
  </si>
  <si>
    <t>CIE111</t>
  </si>
  <si>
    <t>CIE121</t>
  </si>
  <si>
    <t>CIE132</t>
  </si>
  <si>
    <t>CIE152</t>
  </si>
  <si>
    <t>CIE161</t>
  </si>
  <si>
    <t>CIE211</t>
  </si>
  <si>
    <t>CIE222</t>
  </si>
  <si>
    <t>CIE232</t>
  </si>
  <si>
    <t>CIE242</t>
  </si>
  <si>
    <t>CIE252</t>
  </si>
  <si>
    <t>CIE312</t>
  </si>
  <si>
    <t>CIE322</t>
  </si>
  <si>
    <t>CIE332</t>
  </si>
  <si>
    <t>CIE341</t>
  </si>
  <si>
    <t>CIE352</t>
  </si>
  <si>
    <t>CIE412</t>
  </si>
  <si>
    <t>CIE422</t>
  </si>
  <si>
    <t>CIE432</t>
  </si>
  <si>
    <t>CIE441</t>
  </si>
  <si>
    <t>CIE452</t>
  </si>
  <si>
    <t>CIE 461a</t>
  </si>
  <si>
    <t>CIE461b</t>
  </si>
  <si>
    <t>CIE512</t>
  </si>
  <si>
    <t>CIE521</t>
  </si>
  <si>
    <t>CIE531</t>
  </si>
  <si>
    <t>CIE541</t>
  </si>
  <si>
    <t>CIE552</t>
  </si>
  <si>
    <t>CIE561a</t>
  </si>
  <si>
    <t>CIE561b</t>
  </si>
  <si>
    <t>CIE611</t>
  </si>
  <si>
    <t>CIE622</t>
  </si>
  <si>
    <t>CIE632</t>
  </si>
  <si>
    <t>CIE642</t>
  </si>
  <si>
    <t>CIE651</t>
  </si>
  <si>
    <t>CIE661a</t>
  </si>
  <si>
    <t>CIE661b</t>
  </si>
  <si>
    <t>CIE712</t>
  </si>
  <si>
    <t>CIE722</t>
  </si>
  <si>
    <t>CIE742</t>
  </si>
  <si>
    <t>CIE751a</t>
  </si>
  <si>
    <t>CIE751b</t>
  </si>
  <si>
    <t>CIE761a</t>
  </si>
  <si>
    <t>CIE761b</t>
  </si>
  <si>
    <t>CIE731</t>
  </si>
  <si>
    <t>ΟΔΟΠΟΙΙΑ Ι</t>
  </si>
  <si>
    <t>ΤΕΧΝΙΚΑ ΕΡΓΑ ΟΔΟΠΟΙΙΑΣ</t>
  </si>
  <si>
    <t>ΑΣΤΙΚΗ ΟΔΟΠΟΙΙΑ ΚΑΙ ΚΟΜΒΟΙ</t>
  </si>
  <si>
    <t>ΤΕΧΝΙΚΗ ΓΕΩΛΟΓΙΑ</t>
  </si>
  <si>
    <t>ΣΤΑΤΙΚΗ</t>
  </si>
  <si>
    <t>ΤΕΧΝΟΛΟΓΙΑ ΥΛΙΚΩΝ</t>
  </si>
  <si>
    <t>ΜΑΘΗΜΑΤΙΚΑ</t>
  </si>
  <si>
    <t>ΦΥΣΙΚΗ</t>
  </si>
  <si>
    <t>ΑΝΤΟΧΗ ΥΛΙΚΩΝ</t>
  </si>
  <si>
    <t>ΕΦΑΡΜΟΣΜΕΝΑ ΜΑΘΗΜΑΤΙΚΑ</t>
  </si>
  <si>
    <t>ΤΕΧΝΙΚΗ ΦΥΣΙΚΗ</t>
  </si>
  <si>
    <t>ΠΡΟΓΡΑΜΜΑΤΙΣΜΟΣ Η/Υ</t>
  </si>
  <si>
    <t>ΘΕΩΡΙΑ ΚΑΤΑΣΚΕΥΩΝ</t>
  </si>
  <si>
    <t>ΥΔΡΑΥΛΙΚΗ</t>
  </si>
  <si>
    <t>ΕΦΑΡΜΟΣΜΕΝΗ ΣΤΑΤΙΚΗ</t>
  </si>
  <si>
    <t>ΜΕΤΑΛ. ΚΑΤΑΣΚ. (προαιρετικό)</t>
  </si>
  <si>
    <t>ΟΔΟΠΟΙΪΑ</t>
  </si>
  <si>
    <t>ΟΠΛΙΣΜΕΝΟ ΣΚΥΡΟΔΕΜΑ</t>
  </si>
  <si>
    <t>ΕΦΑΡΜΟΣΜΕΝΗ ΥΔΡΑΥΛΙΚΗ</t>
  </si>
  <si>
    <t>ΥΔΡΟΛΟΓΙΑ - ΑΝΤΙΠΛΗΜ. ΕΡΓΑ</t>
  </si>
  <si>
    <t>ΜΗΧ.ΠΕΤΡ.-ΚΑΤΑΣΚ. ΣΗΡΑΓΓΩΝ</t>
  </si>
  <si>
    <t>ΟΔΟΣΤΡΩΜΑΤΑ - ΑΕΡΟΔΡΟΜΙΑ</t>
  </si>
  <si>
    <t>ΘΕΜΕΛΙΩΣΕΙΣ</t>
  </si>
  <si>
    <t>ΤΕΧΝΙΚΑ ΕΡΓΑ ΟΔΟΠΟΙΪΑΣ</t>
  </si>
  <si>
    <t>ΣΥΣΤΗΜ. ΚΥΚΛΟΦ. &amp; ΜΕΤΑΦ.</t>
  </si>
  <si>
    <t>ΕΦΑΡΜ. ΟΠΛ. ΣΚΥΡΟΔ. ΣΕ Τ.Ε.</t>
  </si>
  <si>
    <t>ΠΑΛΑΙΟ ΠΡΟΓΡΑΜΜΑ ΣΠΟΥΔΩΝ</t>
  </si>
  <si>
    <t>Καταργηθέντα Μαθήματα</t>
  </si>
  <si>
    <t>ΕΦΑΡΜ. ΣΤΑΤ. ΜΕ Η/Υ (προαιρετικό)</t>
  </si>
  <si>
    <t>ΘΡΑΥΣΤΟΜΗΧΑΝΙΚΗ (προαιρετικό)</t>
  </si>
  <si>
    <t>ΝΕΟ</t>
  </si>
  <si>
    <t>προαιρετικό που καταργείται</t>
  </si>
  <si>
    <t>συγχωνευθέντα μαθήματα</t>
  </si>
  <si>
    <t>40 μαθήματα με 5 κατ' επιλογή (απόλυτος αριθμός 45)</t>
  </si>
  <si>
    <t>40 μαθήματα με 4 κατ' επιλογή (απόλυτος αριθμός 44)</t>
  </si>
  <si>
    <t>συμπεριέλαβε την Επιχ. Έρευνα</t>
  </si>
  <si>
    <t>ΤΕΧΝΙΚΟ ΣΧΕΔΙΟ (1ου εξαμ.)</t>
  </si>
  <si>
    <t>ΠΑΡΑΣΤΑΤΙΚΗ ΓΕΩΜΕΤΡΙΑ (2ου εξαμ.)</t>
  </si>
  <si>
    <t>ΣΧΕΔΙΑΣΗ ΜΕ Η/Υ (4ου εξαμ.)</t>
  </si>
  <si>
    <t>ΤΟΠΟΓΡΑΦΙΑ (2ου εξαμ.)</t>
  </si>
  <si>
    <t>ΕΠΙΧΕΙΡΗΣΙΑΚΗ ΕΡΕΥΝΑ (3ου εξαμ.)</t>
  </si>
  <si>
    <t>ΑΓΓΛΙΚΑ - ΟΡΟΛΟΓΙΑ (3ου εξαμ.)</t>
  </si>
  <si>
    <t>ΜΗΧΑΝΗΜΑΤΑ ΤΕΧΝ. ΕΡΓ. (3ου εξαμ.)</t>
  </si>
  <si>
    <t>ΟΡΓΑΝΩΣΗ ΕΡΓΟΤΑΞΙΟΥ (7ου εξαμ.)</t>
  </si>
  <si>
    <t>ΔΙΑΧΕΙΡ. ΠΕΡΙΒΑΛ. ΣΥΣΤΗΜ. (4ου εξ.)</t>
  </si>
  <si>
    <t>ΑΝΘΡΩΠΟΣ &amp; ΠΕΡΙΒΑΛΛΟΝ (4ου εξ.)</t>
  </si>
  <si>
    <t>ΤΕΧΝ. ΝΟΜΟΘ. &amp; ΑΣΦΑΛ. ΕΡΓ. (7ου)</t>
  </si>
  <si>
    <t>ΓΕΦΥΡΟΠΟΙΪΑ (7ου εξαμ.)</t>
  </si>
  <si>
    <t>ΣΙΔΗΡΟΔΡΟΜΙΚΗ (7ου εξαμ.)</t>
  </si>
  <si>
    <t>ΛΙΜΕΝΙΚΑ ΕΡΓΑ (7ου εξαμ.)</t>
  </si>
  <si>
    <t>ΕΡΓΑ ΑΡΔ. &amp; ΣΤΡΑΓ. ΕΔΑΦ. (7ου εξ.)</t>
  </si>
  <si>
    <t>Οι προερχόμενοι από το ΠΠΣ έχουν περάσει ένα και μόνο ένα από αυτά τα δύο μαθήματα, οπότε μπορούν να επιλέξουν εάν χρειασθεί και το άλλο.</t>
  </si>
  <si>
    <t>διαζευκτικά
ανάλογα με τα 28 &amp; 29</t>
  </si>
  <si>
    <t>διαζευκτικά
ανάλογα με τα 30 &amp; 31</t>
  </si>
  <si>
    <t>—</t>
  </si>
  <si>
    <t>30 ή 
31</t>
  </si>
  <si>
    <t>28 ή 
29</t>
  </si>
  <si>
    <t>αντιστοιχία απλού ΠΠΣ με μικτό ΝΠΣ</t>
  </si>
  <si>
    <t>κατάργηση εργαστηρίου ΠΠΣ για όλους</t>
  </si>
  <si>
    <t>τα μαθήματα Γεφυροποιία και Σιδηρο-δρομική ήταν κατ' επιλογή στο ΠΠΣ</t>
  </si>
  <si>
    <t>τα μαθήματα Λιμενικά Έργα και Έργα Αρδεύσεων ήταν κατ' επιλογή στο ΠΠΣ</t>
  </si>
  <si>
    <t>(κατ' επιλογή μαθήματα στο ΠΠΣ)</t>
  </si>
  <si>
    <t>κατάργηση εργαστηρίων ΠΠΣ για όλους</t>
  </si>
  <si>
    <t>Κωδ.</t>
  </si>
  <si>
    <t>α/α</t>
  </si>
  <si>
    <t>(μάθημα του ΠΠΣ δεν αντιστοιχεί απόλυτα σε ένα μάθημα του ΝΠΣ)</t>
  </si>
  <si>
    <t>ΕΡΓΑ ΑΠΟΧΕΤΕΥΣΕΩΝ ΚΑΙ 
ΕΠΕΞΕΡΓΑΣΙΑΣ ΛΥΜΑΤΩΝ</t>
  </si>
  <si>
    <t>ΕΡΓΑ ΑΠΟΧΕΤΕΥΣΕΩΝ &amp; 
ΕΠΕΞΕΡΓΑΣΙΑ ΛΥΜΑΤΩΝ</t>
  </si>
  <si>
    <t>ΤΕΧΝΙΚΗ ΓΕΩΛΟΓΙΑ ΚΑΙ 
ΕΙΣΑΓΩΓΗ  ΣΤΗΝ ΕΔΑΦΟΜΗΧΑΝΙΚΗ</t>
  </si>
  <si>
    <t>ΠΕΡΙΒΑΛΛΟΝΤΙΚΕΣ ΕΠΙΠΤΩΣΕΙΣ 
ΕΡΓΩΝ ΥΠΟΔΟΜΗΣ</t>
  </si>
  <si>
    <t>ΜΕΤΑΦΟΡΕΣ – ΔΙΟΙΚΗΣΗ ΚΑΙ ΟΙΚΟΝΟΜΙΑ 
ΣΥΣΤΗΜΑΤΩΝ ΜΕΤΑΦΟΡΑΣ</t>
  </si>
  <si>
    <t xml:space="preserve"> ΝΕΟ</t>
  </si>
  <si>
    <t>ΑΠΟΤΥΠΩΣΕΙΣ ΚΑΙ ΧΑΡΑΞΕΙΣ 
ΤΕΧΝΙΚΩΝ ΕΡΓΩΝ</t>
  </si>
  <si>
    <t>ΑΠΟΤΥΠΩΣΕΙΣ &amp; ΧΑΡΑΞΑΞΕΙΣ 
ΤΕΧΝΙΚΩΝ ΕΡΓΩΝ (3ου εξαμ.)</t>
  </si>
  <si>
    <t>ΤΕΧΝΙΚΗ ΝΟΜΟΘΕΣΙΑ ΚΑΙ 
ΑΣΦΑΛΕΙΑ ΕΡΓΑΣΙΑΣ</t>
  </si>
  <si>
    <t>ΔΙΟΙΚΗΣΗ ΤΕΧΝ. ΕΠΙΧΕΙΡΗΣΕΩΝ (3ου εξ.)</t>
  </si>
  <si>
    <t>ΟΙΚΟΝΟΜΟΤΕΧΝΙΚΗ ΑΝΑΛΥΣΗ (4ου εξαμ.)</t>
  </si>
  <si>
    <t>τα μαθήματα Επιχ. Έρευνα και Διοικ. Τεχν. Επιχ. ήταν κατ' επιλογή στο ΠΠΣ</t>
  </si>
  <si>
    <t>κατ' επιλογή με την Οικονομοτεχνική Ανάλυση στο ΝΠΣ</t>
  </si>
  <si>
    <t>(για απαλλαγές ενδέχεται να χρειασθούν έως 2 από 
τα μαθήματα του ΝΠΣ της Λίστας Απαλλαγών)</t>
  </si>
  <si>
    <t>ΟΜΑΔΑ-1:   ΜΑΘΗΜΑΤΑ ΜΕ ΑΠΛΗ ΑΝΤΙΣΤΟΙΧΙΑ</t>
  </si>
  <si>
    <t>(κάθε μάθημα του ΠΠΣ αντιστοιχεί απόλυτα σε ένα μάθημα του ΝΠΣ)</t>
  </si>
  <si>
    <t>ΟΜΑΔΑ-2:   ΜΑΘΗΜΑΤΑ ΜΕ ΣΥΝΘΕΤΗ ΑΝΤΙΣΤΟΙΧΙΑ</t>
  </si>
  <si>
    <t>ΣΗΜΕΙΩΣΗ:</t>
  </si>
  <si>
    <t>Μαθήματα του ΠΠΣ τα οποία ανήκουν στην ΟΜΑΔΑ-1, θα αντικατασταθούν σπό τα αντίστοιχα του ΝΠΣ και για όσα από αυτά υπάρχει βαθμός αυτός θα μεταφερθεί στο αντίστοιχο μάθημα του ΝΠΣ.</t>
  </si>
  <si>
    <t>——</t>
  </si>
  <si>
    <t>(για απαλλαγή ενδέχεται να χρειασθεί 1 από 
τα μαθήματα του ΝΠΣ της Λίστας Απαλλαγών)</t>
  </si>
  <si>
    <t>Καταργείται το εργαστηριακό μέρος για όσους δεν έχουν περάσει το μάθημα στο σύνολό του. Επομένως, όσοι έχουν περάσει τουλάχιστον τη θεωρία θα έχουν το μάθημα στην αναλυτική τους βαθμολογία ως μάθημα του ΠΠΣ με το συνολικό βαθμό ή αυτόν μόνο της θεωρίας. Επιπλέον θα έχουν απαλλαγή από ένα μάθημα της Λίστας Απαλλαγών.</t>
  </si>
  <si>
    <t>Το μάθημα Οικονομοτεχνική Ανάλυση του ΝΠΣ συμπεριέλαβε το ομότιτλό του και την Επιχειρ. Έρευνα του ΠΠΣ και επειδή τα μαθήματα Επιχειρ. Έρευνα και Διοικ. Τεχν. Επιχειρ. του ΠΠΣ ήταν (παλαιότερα) κατ' επιλογή, εάν έχει περασθεί ένα από τα τρία αυτά μαθήματα του ΠΠΣ, τότε ο βαθμός σε αυτό καταχωρείται στο μάθημα Οικονομοτεχνική του ΝΠΣ. Εάν είναι περασμένο ένα από τα δύο κατ' επιλογή μαθήματα (Επιχ. Έρευνα ή Διοικ. Τεχν. Επιχ.) και η Οικονομοτεχνική του ΠΠΣ, τότε ο βαθμός της Οικονομοτεχνικής μεταφέρεται στο νέο μάθημα, το περασμένο από τα κατ' επιλογή μαθήματα συμπεριλαμβάνεται στην αναλυτική βαθμολογία με το βαθμό του ως μάθημα του ΠΠΣ και παρέχεται απαλλαγή από ένα μάθημα της Λίστας Απαλλαγών. 
Σχετικά με το μάθημα Τεχνική Νομοθεσία του ΠΠΣ, εάν αυτή έχει περασθεί σε συνδυασμό με ένα τουλάχιστον από τα προαναφερθέντα του ΠΠΣ, τότε αναγράφεται με το βαθμό του στην αναλυτική βαθμολογία ως μάθημα του ΠΠΣ και δίνεται απαλλαγή από ένα μάθημα της Λίστας Απαλλαγών. Εάν όμως έχει περασθεί μόνο η Τεχν. Νομοθ. και κανένα από τα τρία πρώτα, τότε θα περαστεί ο βαθμός στη Τεχν. Νομοθ. του ΝΠΣ.</t>
  </si>
  <si>
    <t>ΣΗΜΕΙΩΣΕΙΣ:</t>
  </si>
  <si>
    <t>ΑΠΟΤΥΠ. &amp; ΧΑΡΑΞΕΙΣ ΤΕΧΝ. ΕΡΓΩΝ</t>
  </si>
  <si>
    <t>ΑΠΟΤΥΠ. &amp; ΧΑΡΑΞΕΙΣ ΤΕΧΝ. ΕΡΓΩΝ (3ου)</t>
  </si>
  <si>
    <t>αμφότερα</t>
  </si>
  <si>
    <t>ΤΕΧΝΙΚΗ ΝΟΜΟΘ. &amp; ΑΣΦΑΛΕΙΑ ΕΡΓΑΣΙΑΣ</t>
  </si>
  <si>
    <t>ΔΙΑΧΕΙΡ. ΕΡΓΟΤ. &amp; ΜΗΧ/ΤΑ ΤΕΧΝ. ΕΡΓΩΝ</t>
  </si>
  <si>
    <r>
      <t xml:space="preserve">Σε οποιαδήποτε περίπτωση παρέχεται η δυνατότητα απαλλαγής από μαθήματα της Λίστας Απαλλαγών, τα μαθήματα θα επιλέγονται </t>
    </r>
    <r>
      <rPr>
        <b/>
        <i/>
        <u val="single"/>
        <sz val="10"/>
        <rFont val="Arial"/>
        <family val="2"/>
      </rPr>
      <t>υποχρεωτικά</t>
    </r>
    <r>
      <rPr>
        <i/>
        <sz val="10"/>
        <rFont val="Arial"/>
        <family val="2"/>
      </rPr>
      <t xml:space="preserve"> με τη σειρά εμφάνισής τους στη Λίστα. Δηλαδή την πρώτη φορά που προκύπτει απαλλαγή, αυτή θα είναι το πρώτο μάθημα της Λίστας, τη δεύτερη φορά θα είναι το δεύτερο μάθημα της Λίστας και συνεχίζει έτσι έως το τέλος. 
Εάν κάποιος δεν έχει περάσει κάποια από τα μαθήματα του ΠΠΣ τα οποία ανήκουν στην ΟΜΑΔΑ-2 και λόγω αυτού προκύπτει η ανάγκη να παρακολουθήσει έναν ορισμένο αριθμό μαθημάτων ώστε να συμπληρωθεί ο συνολικός αριθμός των 40 μαθημάτων (εννοείται ότι της ΟΜΑΔΑΣ-1 θα έχουν ολοκληρωθεί όλα με βάση την αντιστοίχιση), θα επιλέγει τον αριθμό αυτό των μαθημάτων </t>
    </r>
    <r>
      <rPr>
        <b/>
        <i/>
        <u val="single"/>
        <sz val="10"/>
        <rFont val="Arial"/>
        <family val="2"/>
      </rPr>
      <t>υποχρεωτικά</t>
    </r>
    <r>
      <rPr>
        <i/>
        <sz val="10"/>
        <rFont val="Arial"/>
        <family val="2"/>
      </rPr>
      <t xml:space="preserve"> από το τέλος της Λίστας Απαλλαγής κινούμενος προς την αρχή με βάση τη σειρά εμφάνισής τους (πρώτα το τελευταίο, μετά το προτελευταίο, κ.λπ.).
Γενικά, μαθήματα του ΠΠΣ που ανήκουν στην ΟΜΑΔΑ-2 και έχουν περασθεί ή θα μεταφέρεται ο βαθμός τους σε αντίστοιχο μάθημα του ΝΠΣ ή θα καταγράφονται στην αναλυτική βαθμολογία με το βαθμό τους ως μαθήματα του ΠΠΣ.
Δυνατές αντιστοιχίες μεταξύ των μαθημάτων του ΠΠΣ και του ΝΠΣ για μαθήματα της ΟΜΑΔΑΣ-2, όπως προκύπτουν από τις προηγούμενες αντιστοιχίες, δίνονται στον επόμενο πίνακα.</t>
    </r>
  </si>
  <si>
    <t>ΛΙΣΤΑ ΑΠΑΛΛΑΓΩΝ</t>
  </si>
  <si>
    <t>α/α Σειράς Επιλογής</t>
  </si>
  <si>
    <t>διαζευκτικά</t>
  </si>
  <si>
    <t xml:space="preserve"> (για μαθήματα του ΠΠΣ της ΟΜΑΔΑΣ-2: Σύνθετες Αντιστοιχίες)</t>
  </si>
  <si>
    <t>απαλλαγή από ένα μάθημα</t>
  </si>
  <si>
    <t>Το μάθημα Αποτυπώσεις και Χαράξεις του ΠΠΣ αντιστοιχεί πλήρως στο ομότιτλο μάθημα του ΝΠΣ, δηλαδή οι βαθμοί τόσο του θεωρητικού όσο και του εργαστηριακού μέρους μεταφέρονται από το παλαιό στο νέο μάθημα. Εάν έχει περασθεί έστω και ένα μόνο μέρος του μαθήματος Τοπογραφία του ΠΠΣ (θεωρία ή εργαστήριο), τότε θεωρείται περασμένο το μάθημα της Τοπογραφίας του ΠΠΣ στο σύνολό του, αναγράφεται ως μάθημα του ΠΠΣ στην αναλυτική βαθμολογία με βαθμό μαθήματος αυτόν του μέρους που έχει περασθεί και δίνεται απαλλαγή από ένα μάθημα της Λίστας Απαλλαγών.</t>
  </si>
  <si>
    <t>Εάν έχουν περασθεί και τα δύο μαθήματα του ΠΠΣ, τότε ο βαθμός του μαθήματος Οργάνωση Εργοταξίου μεταφέρεται στο νέο μάθημα, το δε μάθημα Μηχανήματα Τεχν. Έργων αναφέρεται με το βαθμό του στην αναλυτική βαθμολογία ως μάθημα του ΠΠΣ και παρέχεται απαλλαγή από ένα μάθημα της Λίστας Απαλλαγών. Εάν είναι περασμένο το ένα μόνο από τα δύο αυτά μαθήματα του ΠΠΣ, τότε το μάθημα αυτό γράφεται στην αναλυτική βαθμολογία με το βαθμό του ως μάθημα του ΠΠΣ, δίδεται απαλλαγή από ένα μάθημα της Λίστας Απαλλαγών και απαιτείται παρακολούθηση του νέου μαθήματος.</t>
  </si>
  <si>
    <t>Οι προερχόμενοι από το ΠΠΣ έχουν περάσει ένα και μόνο ένα από αυτά τα δύο μαθήματα (Γεφυροποιία ή Σιδηροδρομική), οπότε μπορούν να επιλέξουν εάν χρειασθεί και το άλλο. Εάν έχουν περάσει Γεφυροποιία, τότε έχουν επιλογή ανάμεσα στα δύο κατ' επιλογή του ΝΠΣ (Σιδηροδρομική ή Φράγματα).</t>
  </si>
  <si>
    <t>ΑΝΘΡΩΠΟΣ &amp; ΠΕΡΙΒΑΛΛΟΝ</t>
  </si>
  <si>
    <t>ΛΙΜΕΝΙΚΑ ΕΡΓΑ</t>
  </si>
  <si>
    <t>ΓΕΦΥΡΟΠΟΙΪΑ</t>
  </si>
  <si>
    <t>ΕΦΑΡΜ. ΟΠΛ. ΣΚΥΡΟΔ. ΣΕ ΤΕΧΝ. ΕΡΓΑ</t>
  </si>
  <si>
    <t>ΣΥΣΤΗΜΑΤΑ ΚΥΚΛΟΦ. &amp; ΜΕΤΑΦΟΡΩΝ</t>
  </si>
  <si>
    <t>ΔΙΑΧΕΙΡ. ΠΕΡΙΒΑΛ. ΣΥΣΤΗΜΑΤΩΝ</t>
  </si>
  <si>
    <t>ΕΡΓΑ ΑΡΔΕΥΣΕΩΝ &amp; ΣΤΡΑΓ. ΕΔΑΦΩΝ</t>
  </si>
  <si>
    <t>ΒΑΘΜΟΛΟΓΙΑ ΜΑΘΗΜΑΤΩΝ 
ΠΑΛΑΙΟΥ ΠΡΟΓΡΑΜΜΑΤΟΣ ΣΠΟΥΔΩΝ</t>
  </si>
  <si>
    <t>CIE</t>
  </si>
  <si>
    <t>Μαθήματα Τομέα Α' (Γενικά &amp; Δομοστατικά)</t>
  </si>
  <si>
    <t>Μαθήματα Τομέα Α' (Γεωτεχνικά)</t>
  </si>
  <si>
    <t>Μαθήματα Τομέα Β' (Υδραυλικά)</t>
  </si>
  <si>
    <t>Μαθήματα Τομέα Β' (Συγκοινωνιακά)</t>
  </si>
  <si>
    <t>Θ ή Ε μαθήματος που δεν διατίθεται</t>
  </si>
  <si>
    <t>ΜΗΧ.ΠΕΤΡΩΜΑΤΩΝ – ΚΑΤΑΣΚ. ΣΗΡΑΓΓΩΝ</t>
  </si>
  <si>
    <t>ΥΔΡΟΛΟΓΙΑ – ΑΝΤΙΠΛΗΜ. ΕΡΓΑ</t>
  </si>
  <si>
    <t>ΟΔΟΣΤΡΩΜΑΤΑ – ΑΕΡΟΔΡΟΜΙΑ</t>
  </si>
  <si>
    <t>κατ' επιλογή μαθήματα ΝΠΣ</t>
  </si>
  <si>
    <t>ΠΑΛΑΙΟ ΠΡΟΓΡΑΜΜΑ ΣΠΟΥΔΩΝ (ΠΠΣ)</t>
  </si>
  <si>
    <t>κατ' επιλογή μαθήματα του ΠΠΣ</t>
  </si>
  <si>
    <t>ΥΠΟΜΝΗΜΑ</t>
  </si>
  <si>
    <t>ΟΜΑΔΕΣ ΜΑΘΗΜΑΤΩΝ ΣΤΟ ΝΠΣ</t>
  </si>
  <si>
    <t>ΤΕΧΝΙΚΟ ΣΧΕΔΙΟ</t>
  </si>
  <si>
    <t>ΠΑΡΑΣΤΑΤΙΚΗ ΓΕΩΜΕΤΡΙΑ</t>
  </si>
  <si>
    <t>ΣΧΕΔΙΑΣΗ ΜΕ Η/Υ</t>
  </si>
  <si>
    <t>ΤΟΠΟΓΡΑΦΙΑ</t>
  </si>
  <si>
    <t>ΑΠΟΤΥΠΩΣΕΙΣ &amp; ΧΑΡΑΞΕΙΣ ΤΕΧΝ. ΕΡΓΩΝ</t>
  </si>
  <si>
    <t>ΑΠΟΤΥΠ. &amp; ΧΑΡΑΞΑΞΕΙΣ ΤΕΧΝ. ΕΡΓΩΝ</t>
  </si>
  <si>
    <t>ΑΓΓΛΙΚΑ - ΟΡΟΛΟΓΙΑ</t>
  </si>
  <si>
    <t>ΔΙΟΙΚΗΣΗ ΤΕΧΝΙΚΩΝ ΕΠΙΧΕΙΡΗΣΕΩΝ</t>
  </si>
  <si>
    <t>ΕΠΙΧΕΙΡΗΣΙΑΚΗ ΕΡΕΥΝΑ</t>
  </si>
  <si>
    <t>ΜΗΧΑΝΗΜΑΤΑ ΤΕΧΝΙΚΩΝ ΕΡΓΩΝ</t>
  </si>
  <si>
    <t>ΟΡΓΑΝΩΣΗ ΕΡΓΟΤΑΞΙΟΥ</t>
  </si>
  <si>
    <t>ΔΙΑΧΕΙΡ. ΕΡΓΟΤ. &amp; ΜΗΧΑΝ. ΤΕΧΝ. ΕΡΓΩΝ</t>
  </si>
  <si>
    <t>ΠΠΣ</t>
  </si>
  <si>
    <t>Πλήθος μαθημάτων στην ΟΜΑΔΑ-1:</t>
  </si>
  <si>
    <t>Πλήθος μαθημάτων στην ΟΜΑΔΑ-2:</t>
  </si>
  <si>
    <t>από αυτά μαθήματα του ΠΠΣ είναι:</t>
  </si>
  <si>
    <t>α/α Σειράς 
Επιλογής</t>
  </si>
  <si>
    <t>διαζευκτικά
ανάλογα με τα 23 &amp; 24</t>
  </si>
  <si>
    <t>διαζευκτικά
ανάλογα με τα 21 &amp; 27</t>
  </si>
  <si>
    <t>ή</t>
  </si>
  <si>
    <t>ΟΔΗΓΙΕΣ</t>
  </si>
  <si>
    <t>ΣΥΝΟΛΙΚΟΣ ΑΡΙΘΜΟΣ ΜΑΘΗΜΑΤΩΝ:</t>
  </si>
  <si>
    <t xml:space="preserve">  ΝΕΟ</t>
  </si>
  <si>
    <t>μάθημα του Παλαιού Προγράμματος Σπουδών 
(ΠΠΣ) το οποίο παίρνει τη θέση (αντιστοιχίζεται) 
με ένα μάθημα του ΝΠΣ (για το οποίο παρέχεται απαλλαγή)</t>
  </si>
  <si>
    <t xml:space="preserve"> (για μαθήματα του ΠΠΣ της ΟΜΑΔΑΣ-2)</t>
  </si>
  <si>
    <t>προαιρετικό που γίνεται κανονικό</t>
  </si>
  <si>
    <t>προαιρετικό που  γίνεται κανονικό</t>
  </si>
  <si>
    <t>ΤΕΙ ΑΘΗΝΑΣ</t>
  </si>
  <si>
    <t>ΤΜΗΜΑ ΠΟΛΙΤΙΚΩΝ ΕΡΓΩΝ ΥΠΟΔΟΜΗΣ</t>
  </si>
  <si>
    <t xml:space="preserve">Ονοματεπώνυμο: </t>
  </si>
  <si>
    <t>Ακολουθείται η διαδικασία αυτή μέχρι να έχουν απενεργο-ποιηθεί (σβήσει) όλα τα μαθήματα του ΠΠΣ και τότε θα είναι ενεργοποιημένα (αναμμένα) μαθήματα του ΝΠΣ τα οποία έχει περάσει ή πρέπει να παρακολουθήσει κάποιος φοιτη-τής ή φοιτήτρια. Επίσης, εμφανίζονται αυτόματα στη δεξιά πλευρά του ΝΠΣ και κάποια από τα μαθήματα του ΠΠΣ τα οποία είχε περάσει κανείς και δεν έχουν άμεση αντιστοίχιση με μαθήματα του ΝΠΣ. Τελικά, θα πρέπει ΟΛΑ τα μαθήματα του ΠΠΣ της αριστερής πλευράς να έχουν απενεργοποιηθεί (σβήσει) και μόνο τότε έχει ολοκληρωθεί η διαδικασία μετά-βασης από το ΠΠΣ στο ΝΠΣ. Επιβεβαιώνεται δε αυτό με την εμφάνιση του συνολικού αριθμού μαθημάτων (40) στο κάτω μέρος της σελίδας.</t>
  </si>
  <si>
    <t>©</t>
  </si>
  <si>
    <t>ΤΕΧΝΙΚΗ ΓΕΩΛΟΓΙΑ ΚΑΙ ΕΙΣΑΓΩΓΗ 
ΣΤΗΝ ΕΔΑΦΟΜΗΧΑΝΙΚΗ</t>
  </si>
  <si>
    <t>ΚΥΚΛΟΦΟΡΙΑΚΗ ΡΟΗ &amp; ΟΔΙΚΗ ΑΣΦΑΛΕΙΑ</t>
  </si>
  <si>
    <t>ΘΑΛΑΣΣΙΑ ΥΔΡΑΥΛΙΚΗ &amp; ΛΙΜΕΝΙΚΑ ΕΡΓΑ</t>
  </si>
  <si>
    <t>ΕΓΓΕΙΟΒΕΛΤΙΩΤΙΚΑ ΕΡΓΑ &amp; ΑΡΔΕΥΣΕΙΣ</t>
  </si>
  <si>
    <t>ΜΕΤΑΛΛΙΚΕΣ ΚΑΤΑΣΚΕΥΕΣ &amp; ΓΕΦΥΡΕΣ</t>
  </si>
  <si>
    <t>ΥΔΡΟΛΟΓΙΑ &amp; ΑΝΤΙΠΛΗΜΜΥΡΙΚΑ ΕΡΓΑ</t>
  </si>
  <si>
    <t>ΦΡΑΓΜΑΤΑ &amp; ΔΙΕΥΘΕΤΗΣΕΙΣ ΠΟΤΑΜΩΝ</t>
  </si>
  <si>
    <t>ΑΣΤΙΚΗ ΟΔΟΠΟΙΙΑ &amp; ΚΟΜΒΟΙ</t>
  </si>
  <si>
    <t>ΒΡΑΧΟΜΗΧΑΝΙΚΗ &amp; ΣΗΡΑΓΓΕΣ</t>
  </si>
  <si>
    <t>ΑΚΤΟΜΗΧΑΝΙΚΗ &amp; ΠΑΡΑΚΤΙΑ ΕΡΓΑ</t>
  </si>
  <si>
    <t>ΕΡΓΑ ΑΠΟΧΕΤΕΥΣΕΩΝ &amp; 
ΕΠΕΞΕΡΓΑΣΙΑΣ ΛΥΜΑΤΩΝ</t>
  </si>
  <si>
    <t>ΠΡΟΓΡΑΜΜΑΤΙΣΜΟΣ &amp; ΕΦΑΡΜΟΓΕΣ Η/Υ</t>
  </si>
  <si>
    <t>Πλήθος μαθημάτων από τη ΛΙΣΤΑ:</t>
  </si>
  <si>
    <t>Εισάγετε το βαθμό που έχετε σε κάθε μάθημα του Παλαιού Προγράμματος Σπουδών (ΠΠΣ), ανεξάρ-τητα εάν είναι μικρότερος ή μεγαλύτερος του πέντε. Σε περίπτωση που δεν έχετε εγγραφεί σε κάποιο μάθημα ή μέρος αυτού (θεωρία ή εργαστήριο) θα εισαχθεί υποχρεωτικά στο αντίστοιχο πεδίο βαθμο-λογίας του ΠΠΣ το μηδέν (0).</t>
  </si>
  <si>
    <t>Σε κατ' επιλογή μαθήματα του ΠΠΣ, βαθμός είναι δυνατόν να εισαχθεί μόνο στο ένα από τα δύο μαθήματα, το άλλο απενεργοποιείται αυτόματα στη λίστα μαθημάτων του ΠΠΣ (αριστερά).</t>
  </si>
  <si>
    <t>θεωρητικό ή εργαστηριακό μέρος μαθήματος 
ΠΠΣ για το οποίο παρέχεται απαλλαγή</t>
  </si>
  <si>
    <r>
      <t xml:space="preserve">Κόκκινος Τριαντ., Επικ. Καθηγ.
e-mail: </t>
    </r>
    <r>
      <rPr>
        <i/>
        <sz val="11"/>
        <rFont val="Arial"/>
        <family val="2"/>
      </rPr>
      <t>fkokkinos@teiath.gr</t>
    </r>
  </si>
  <si>
    <t>Το μάθημα καταργείται και στοιχεία του ενσωματώνονται στο εργαστηριακό μάθημα του ΝΠΣ Σχεδιάσεις Έργων Υποδομής. Επομένως, όσοι έχουν περάσει Παραστατική του ΠΠΣ θα έχουν το μάθημα αυτό στην αναλυτική τους βαθμολογία ως μάθημα του ΠΠΣ και θα απαλλαγούν από ένα νέο μάθημα σύμφωνα με τη Λίστα Απαλλαγών.</t>
  </si>
  <si>
    <t>(για απαλλαγές ενδέχεται να χρειασθεί 1 από 
τα μαθήματα του ΝΠΣ της Λίστας Απαλλαγών)</t>
  </si>
  <si>
    <t>CIE143</t>
  </si>
  <si>
    <t>συγχωνευθέντα μαθήματα
(μαζί με την Παραστατική του ΠΠΣ)</t>
  </si>
  <si>
    <t>Εάν  κάποιος έχει περάσει τα μαθήματα Σχεδίαση με Η/Υ (AutoCad) και Τεχνικό Σχέδιο, τότε θα θεωρείται περασμένο το μάθημα Σχεδιάσεις Έργων Υποδομής του ΝΠΣ με βαθμό του νέου μαθήματος τον μέσο όρο των δύο μαθημάτων του ΠΠΣ. Επιπλέον, στην περίπτωση αυτή θα καταγράφεται το μάθημα Σχεδίαση με Η/Υ με τον αντίστοιχο βαθμό του ως τίτλος του ΠΠΣ και θα απαλλάσσεται ο φοιτητής από ένα μάθημα της Λίστας Απαλλαγών. Εάν έχει περάσει κάποιος ένα μόνο από τα δύο μαθήματα, Σχεδίαση με Η/Υ ή Τεχνικό Σχέδιο, τότε θα καταγράφεται το μάθημα αυτό με τον αντίστοιχο βαθμό ως τίτλος του ΠΠΣ, θα δίνεται απαλλαγή από ένα μάθημα της Λίστας Απαλλαγών, αλλά θα οφείλει το νέο μάθημα Σχεδιάσεις Έργων Υποδομής.</t>
  </si>
  <si>
    <t>Εισάγοντας βαθμούς σε μαθήματα του ΠΠΣ (αριστερά), απενεργοποιείται (σβήνει) το μάθημα αυτό στον πίνακα βαθμολογίας του ΠΠΣ στην αριστερή πλευρά και ενερ-γοποιείται (ανάβει) το αντίστοιχο μάθημα στον πίνακα βαθμολογίας του Νέου Προγράμματος Σπουδών (ΝΠΣ) στη δεξιά πλευρά.</t>
  </si>
  <si>
    <t>Μαθήματα του ΝΠΣ τα οποία ένας φοιτητής ή φοιτήτρια έχει περάσει εμφανίζονται στη δεξιά πλευρά με μαύρα γράμματα σε λευκό φόντο, ενώ όλα τα μαθήματα που οφείλει και υποχρεούται να παρακολουθήσει είναι με κόκκινα πλάγια γράμματα σε λευκό φόντο. Όλα τα μαθή-ματα αυτά θα προέλθουν από την Ομάδα-1, από την Ομάδα-2, αλλά και από τη Λίστα Απαλλαγών.</t>
  </si>
  <si>
    <t>ΑΝΤΙΣΤΟΙΧΙΕΣ ΜΑΘΗΜΑΤΩΝ ΝΕΟΥ ΠΡΟΓΡΑΜΜΑΤΟΣ ΣΠΟΥΔΩΝ  (Μάρτιος 2010)</t>
  </si>
  <si>
    <t>Μάρτιος 2010 (version 6.0)</t>
  </si>
  <si>
    <t>ΝΕΟ ΠΡΟΓΡΑΜΜΑ ΣΠΟΥΔΩΝ (Μάρτιος 2010)</t>
  </si>
  <si>
    <t>ΝΕΟ ΠΡΟΓΡΑΜΜΑ ΣΠΟΥΔΩΝ (2010)</t>
  </si>
  <si>
    <t>ΝΕΟ ΠΡΟΓΡΑΜΜΑ ΣΠΟΥΔΩΝ – 2010 (ΝΠΣ)</t>
  </si>
  <si>
    <t>ΒΑΘΜΟΛΟΓΙΑ ΜΑΘΗΜΑΤΩΝ 
ΝΕΟΥ ΠΡΟΓΡΑΜΜΑΤΟΣ ΣΠΟΥΔΩΝ (2010)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</si>
</sst>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_€"/>
  </numFmts>
  <fonts count="112">
    <font>
      <sz val="10"/>
      <name val="Arial"/>
      <family val="0"/>
    </font>
    <font>
      <sz val="11"/>
      <color indexed="8"/>
      <name val="Calibri"/>
      <family val="2"/>
    </font>
    <font>
      <sz val="10"/>
      <color indexed="8"/>
      <name val="Times New Roman"/>
      <family val="1"/>
    </font>
    <font>
      <b/>
      <sz val="14"/>
      <name val="Arial"/>
      <family val="2"/>
    </font>
    <font>
      <sz val="10"/>
      <color indexed="8"/>
      <name val="Arial"/>
      <family val="2"/>
    </font>
    <font>
      <sz val="11"/>
      <name val="Arial"/>
      <family val="2"/>
    </font>
    <font>
      <b/>
      <sz val="12"/>
      <name val="Arial"/>
      <family val="2"/>
    </font>
    <font>
      <sz val="12"/>
      <name val="Arial"/>
      <family val="2"/>
    </font>
    <font>
      <b/>
      <sz val="11"/>
      <color indexed="8"/>
      <name val="Arial"/>
      <family val="2"/>
    </font>
    <font>
      <i/>
      <sz val="10"/>
      <color indexed="8"/>
      <name val="Arial"/>
      <family val="2"/>
    </font>
    <font>
      <i/>
      <sz val="10"/>
      <name val="Arial"/>
      <family val="2"/>
    </font>
    <font>
      <b/>
      <u val="single"/>
      <sz val="10"/>
      <name val="Arial"/>
      <family val="2"/>
    </font>
    <font>
      <b/>
      <i/>
      <u val="single"/>
      <sz val="10"/>
      <name val="Arial"/>
      <family val="2"/>
    </font>
    <font>
      <sz val="8"/>
      <name val="Arial"/>
      <family val="2"/>
    </font>
    <font>
      <sz val="11"/>
      <color indexed="8"/>
      <name val="Arial"/>
      <family val="2"/>
    </font>
    <font>
      <b/>
      <sz val="10"/>
      <color indexed="8"/>
      <name val="Arial"/>
      <family val="2"/>
    </font>
    <font>
      <sz val="13"/>
      <name val="Arial"/>
      <family val="2"/>
    </font>
    <font>
      <b/>
      <sz val="16"/>
      <name val="Arial"/>
      <family val="2"/>
    </font>
    <font>
      <b/>
      <sz val="18"/>
      <name val="Arial"/>
      <family val="2"/>
    </font>
    <font>
      <b/>
      <sz val="18"/>
      <color indexed="8"/>
      <name val="Arial"/>
      <family val="2"/>
    </font>
    <font>
      <i/>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i/>
      <sz val="11"/>
      <color indexed="10"/>
      <name val="Arial"/>
      <family val="2"/>
    </font>
    <font>
      <sz val="10"/>
      <color indexed="12"/>
      <name val="Arial"/>
      <family val="2"/>
    </font>
    <font>
      <b/>
      <sz val="10"/>
      <color indexed="10"/>
      <name val="Arial"/>
      <family val="2"/>
    </font>
    <font>
      <sz val="14"/>
      <color indexed="12"/>
      <name val="Arial"/>
      <family val="2"/>
    </font>
    <font>
      <i/>
      <sz val="10"/>
      <color indexed="12"/>
      <name val="Arial"/>
      <family val="2"/>
    </font>
    <font>
      <i/>
      <sz val="10"/>
      <color indexed="10"/>
      <name val="Arial"/>
      <family val="2"/>
    </font>
    <font>
      <b/>
      <sz val="11"/>
      <color indexed="10"/>
      <name val="Arial"/>
      <family val="2"/>
    </font>
    <font>
      <b/>
      <sz val="12"/>
      <color indexed="12"/>
      <name val="Arial"/>
      <family val="2"/>
    </font>
    <font>
      <sz val="10"/>
      <color indexed="10"/>
      <name val="Arial"/>
      <family val="2"/>
    </font>
    <font>
      <b/>
      <sz val="14"/>
      <color indexed="12"/>
      <name val="Arial"/>
      <family val="2"/>
    </font>
    <font>
      <b/>
      <sz val="14"/>
      <color indexed="8"/>
      <name val="Arial"/>
      <family val="2"/>
    </font>
    <font>
      <b/>
      <sz val="10"/>
      <color indexed="9"/>
      <name val="Arial"/>
      <family val="2"/>
    </font>
    <font>
      <b/>
      <sz val="10"/>
      <color indexed="12"/>
      <name val="Arial"/>
      <family val="2"/>
    </font>
    <font>
      <b/>
      <sz val="11"/>
      <color indexed="12"/>
      <name val="Arial"/>
      <family val="2"/>
    </font>
    <font>
      <b/>
      <i/>
      <sz val="10"/>
      <color indexed="14"/>
      <name val="Arial"/>
      <family val="2"/>
    </font>
    <font>
      <sz val="11"/>
      <color indexed="12"/>
      <name val="Arial"/>
      <family val="2"/>
    </font>
    <font>
      <sz val="10"/>
      <color indexed="23"/>
      <name val="Arial"/>
      <family val="2"/>
    </font>
    <font>
      <b/>
      <i/>
      <sz val="11"/>
      <color indexed="12"/>
      <name val="Arial"/>
      <family val="2"/>
    </font>
    <font>
      <i/>
      <sz val="12"/>
      <color indexed="12"/>
      <name val="Arial"/>
      <family val="2"/>
    </font>
    <font>
      <sz val="11"/>
      <color indexed="10"/>
      <name val="Arial"/>
      <family val="2"/>
    </font>
    <font>
      <b/>
      <sz val="16"/>
      <color indexed="12"/>
      <name val="Arial"/>
      <family val="2"/>
    </font>
    <font>
      <sz val="10"/>
      <color indexed="9"/>
      <name val="Arial"/>
      <family val="2"/>
    </font>
    <font>
      <sz val="13"/>
      <color indexed="12"/>
      <name val="Arial"/>
      <family val="2"/>
    </font>
    <font>
      <i/>
      <sz val="14"/>
      <color indexed="12"/>
      <name val="Arial"/>
      <family val="2"/>
    </font>
    <font>
      <b/>
      <sz val="18"/>
      <color indexed="10"/>
      <name val="Arial"/>
      <family val="2"/>
    </font>
    <font>
      <u val="single"/>
      <sz val="14"/>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i/>
      <sz val="11"/>
      <color rgb="FFFF0000"/>
      <name val="Arial"/>
      <family val="2"/>
    </font>
    <font>
      <sz val="10"/>
      <color rgb="FF0000FF"/>
      <name val="Arial"/>
      <family val="2"/>
    </font>
    <font>
      <b/>
      <sz val="10"/>
      <color rgb="FFFF0000"/>
      <name val="Arial"/>
      <family val="2"/>
    </font>
    <font>
      <b/>
      <sz val="11"/>
      <color theme="1"/>
      <name val="Arial"/>
      <family val="2"/>
    </font>
    <font>
      <sz val="14"/>
      <color rgb="FF0000FF"/>
      <name val="Arial"/>
      <family val="2"/>
    </font>
    <font>
      <i/>
      <sz val="10"/>
      <color rgb="FF0000FF"/>
      <name val="Arial"/>
      <family val="2"/>
    </font>
    <font>
      <i/>
      <sz val="10"/>
      <color rgb="FFFF0000"/>
      <name val="Arial"/>
      <family val="2"/>
    </font>
    <font>
      <b/>
      <sz val="11"/>
      <color rgb="FFFF0000"/>
      <name val="Arial"/>
      <family val="2"/>
    </font>
    <font>
      <b/>
      <sz val="12"/>
      <color rgb="FF0000FF"/>
      <name val="Arial"/>
      <family val="2"/>
    </font>
    <font>
      <sz val="10"/>
      <color rgb="FFFF0000"/>
      <name val="Arial"/>
      <family val="2"/>
    </font>
    <font>
      <b/>
      <sz val="14"/>
      <color rgb="FF0000FF"/>
      <name val="Arial"/>
      <family val="2"/>
    </font>
    <font>
      <sz val="11"/>
      <color theme="1"/>
      <name val="Arial"/>
      <family val="2"/>
    </font>
    <font>
      <sz val="10"/>
      <color theme="1"/>
      <name val="Arial"/>
      <family val="2"/>
    </font>
    <font>
      <b/>
      <sz val="14"/>
      <color theme="1"/>
      <name val="Arial"/>
      <family val="2"/>
    </font>
    <font>
      <b/>
      <sz val="10"/>
      <color theme="0"/>
      <name val="Arial"/>
      <family val="2"/>
    </font>
    <font>
      <b/>
      <sz val="10"/>
      <color rgb="FF0000FF"/>
      <name val="Arial"/>
      <family val="2"/>
    </font>
    <font>
      <b/>
      <sz val="11"/>
      <color rgb="FF0000FF"/>
      <name val="Arial"/>
      <family val="2"/>
    </font>
    <font>
      <b/>
      <i/>
      <sz val="10"/>
      <color rgb="FFCC00CC"/>
      <name val="Arial"/>
      <family val="2"/>
    </font>
    <font>
      <b/>
      <sz val="10"/>
      <color theme="1"/>
      <name val="Arial"/>
      <family val="2"/>
    </font>
    <font>
      <sz val="11"/>
      <color rgb="FF0000FF"/>
      <name val="Arial"/>
      <family val="2"/>
    </font>
    <font>
      <sz val="10"/>
      <color rgb="FF777777"/>
      <name val="Arial"/>
      <family val="2"/>
    </font>
    <font>
      <b/>
      <i/>
      <sz val="11"/>
      <color rgb="FF0000FF"/>
      <name val="Arial"/>
      <family val="2"/>
    </font>
    <font>
      <i/>
      <sz val="12"/>
      <color rgb="FF0000FF"/>
      <name val="Arial"/>
      <family val="2"/>
    </font>
    <font>
      <sz val="11"/>
      <color rgb="FFFF0000"/>
      <name val="Arial"/>
      <family val="2"/>
    </font>
    <font>
      <b/>
      <sz val="16"/>
      <color rgb="FF0000FF"/>
      <name val="Arial"/>
      <family val="2"/>
    </font>
    <font>
      <sz val="10"/>
      <color theme="0"/>
      <name val="Arial"/>
      <family val="2"/>
    </font>
    <font>
      <u val="single"/>
      <sz val="14"/>
      <color rgb="FF0000FF"/>
      <name val="Arial"/>
      <family val="2"/>
    </font>
    <font>
      <sz val="13"/>
      <color rgb="FF0000FF"/>
      <name val="Arial"/>
      <family val="2"/>
    </font>
    <font>
      <b/>
      <sz val="18"/>
      <color rgb="FFFF0000"/>
      <name val="Arial"/>
      <family val="2"/>
    </font>
    <font>
      <i/>
      <sz val="14"/>
      <color rgb="FF0000FF"/>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rgb="FF99CCFF"/>
        <bgColor indexed="64"/>
      </patternFill>
    </fill>
    <fill>
      <patternFill patternType="solid">
        <fgColor rgb="FFFFFF00"/>
        <bgColor indexed="64"/>
      </patternFill>
    </fill>
    <fill>
      <patternFill patternType="solid">
        <fgColor indexed="13"/>
        <bgColor indexed="64"/>
      </patternFill>
    </fill>
    <fill>
      <patternFill patternType="solid">
        <fgColor rgb="FFFF6600"/>
        <bgColor indexed="64"/>
      </patternFill>
    </fill>
    <fill>
      <patternFill patternType="solid">
        <fgColor indexed="44"/>
        <bgColor indexed="64"/>
      </patternFill>
    </fill>
    <fill>
      <patternFill patternType="solid">
        <fgColor rgb="FFFF99CC"/>
        <bgColor indexed="64"/>
      </patternFill>
    </fill>
    <fill>
      <patternFill patternType="solid">
        <fgColor theme="0" tint="-0.149959996342659"/>
        <bgColor indexed="64"/>
      </patternFill>
    </fill>
    <fill>
      <patternFill patternType="solid">
        <fgColor theme="6" tint="0.3999499976634979"/>
        <bgColor indexed="64"/>
      </patternFill>
    </fill>
    <fill>
      <patternFill patternType="solid">
        <fgColor theme="9" tint="0.5999600291252136"/>
        <bgColor indexed="64"/>
      </patternFill>
    </fill>
    <fill>
      <patternFill patternType="solid">
        <fgColor theme="2"/>
        <bgColor indexed="64"/>
      </patternFill>
    </fill>
    <fill>
      <patternFill patternType="solid">
        <fgColor theme="0" tint="-0.4999699890613556"/>
        <bgColor indexed="64"/>
      </patternFill>
    </fill>
    <fill>
      <patternFill patternType="solid">
        <fgColor rgb="FF993300"/>
        <bgColor indexed="64"/>
      </patternFill>
    </fill>
    <fill>
      <patternFill patternType="solid">
        <fgColor rgb="FF99FFCC"/>
        <bgColor indexed="64"/>
      </patternFill>
    </fill>
    <fill>
      <patternFill patternType="solid">
        <fgColor theme="0"/>
        <bgColor indexed="64"/>
      </patternFill>
    </fill>
    <fill>
      <patternFill patternType="solid">
        <fgColor rgb="FF00CC99"/>
        <bgColor indexed="64"/>
      </patternFill>
    </fill>
    <fill>
      <patternFill patternType="solid">
        <fgColor rgb="FFFF9933"/>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medium"/>
    </border>
    <border>
      <left style="thin"/>
      <right/>
      <top/>
      <bottom/>
    </border>
    <border>
      <left style="medium">
        <color rgb="FFFF0000"/>
      </left>
      <right/>
      <top/>
      <bottom/>
    </border>
    <border>
      <left style="thin"/>
      <right style="thin"/>
      <top/>
      <bottom style="thin"/>
    </border>
    <border>
      <left style="thin"/>
      <right style="thin"/>
      <top style="thin"/>
      <bottom/>
    </border>
    <border>
      <left/>
      <right style="thin"/>
      <top style="thin">
        <color rgb="FFFF0000"/>
      </top>
      <bottom style="thin">
        <color rgb="FFFF0000"/>
      </bottom>
    </border>
    <border>
      <left style="medium"/>
      <right style="thin"/>
      <top style="medium"/>
      <bottom style="medium"/>
    </border>
    <border>
      <left style="thin"/>
      <right style="thin"/>
      <top style="medium"/>
      <bottom style="medium"/>
    </border>
    <border>
      <left/>
      <right style="medium"/>
      <top style="medium"/>
      <bottom style="medium"/>
    </border>
    <border>
      <left style="medium"/>
      <right style="thin"/>
      <top/>
      <bottom style="medium"/>
    </border>
    <border>
      <left style="thin"/>
      <right style="thin"/>
      <top/>
      <bottom style="medium"/>
    </border>
    <border>
      <left/>
      <right style="medium"/>
      <top/>
      <bottom style="medium"/>
    </border>
    <border>
      <left style="thin"/>
      <right style="thin"/>
      <top/>
      <bottom/>
    </border>
    <border>
      <left style="thin"/>
      <right/>
      <top style="thin">
        <color rgb="FF0000FF"/>
      </top>
      <bottom/>
    </border>
    <border>
      <left style="thin"/>
      <right/>
      <top style="thin">
        <color rgb="FF0000FF"/>
      </top>
      <bottom style="thin">
        <color rgb="FF0000FF"/>
      </bottom>
    </border>
    <border>
      <left style="thin"/>
      <right/>
      <top style="thin">
        <color rgb="FFFF0000"/>
      </top>
      <bottom style="thin">
        <color rgb="FFFF0000"/>
      </bottom>
    </border>
    <border>
      <left style="thin"/>
      <right/>
      <top style="thin"/>
      <bottom style="thin"/>
    </border>
    <border>
      <left style="thick">
        <color rgb="FFFF0000"/>
      </left>
      <right/>
      <top style="thin">
        <color rgb="FF0000FF"/>
      </top>
      <bottom style="thin">
        <color rgb="FFFF0000"/>
      </bottom>
    </border>
    <border>
      <left style="thick">
        <color rgb="FF0000FF"/>
      </left>
      <right/>
      <top style="thin">
        <color rgb="FF0000FF"/>
      </top>
      <bottom style="thin">
        <color rgb="FF0000FF"/>
      </bottom>
    </border>
    <border>
      <left style="thick">
        <color rgb="FF0000FF"/>
      </left>
      <right/>
      <top style="thin">
        <color rgb="FF0000FF"/>
      </top>
      <bottom/>
    </border>
    <border>
      <left style="thick">
        <color rgb="FF0000FF"/>
      </left>
      <right/>
      <top/>
      <bottom style="thin">
        <color rgb="FF0000FF"/>
      </bottom>
    </border>
    <border>
      <left style="thick">
        <color rgb="FFFF0000"/>
      </left>
      <right/>
      <top style="thin">
        <color rgb="FFFF0000"/>
      </top>
      <bottom style="thin">
        <color rgb="FFFF0000"/>
      </bottom>
    </border>
    <border>
      <left/>
      <right/>
      <top style="thin"/>
      <bottom style="thin"/>
    </border>
    <border>
      <left style="thick">
        <color rgb="FFFF0000"/>
      </left>
      <right style="thin"/>
      <top style="thin"/>
      <bottom style="thin"/>
    </border>
    <border>
      <left style="thick">
        <color rgb="FF0000FF"/>
      </left>
      <right style="thin"/>
      <top style="thin"/>
      <bottom style="thin"/>
    </border>
    <border>
      <left/>
      <right/>
      <top/>
      <bottom style="double">
        <color rgb="FF0000FF"/>
      </bottom>
    </border>
    <border>
      <left style="medium"/>
      <right style="medium"/>
      <top style="medium"/>
      <bottom style="medium"/>
    </border>
    <border>
      <left style="double"/>
      <right/>
      <top style="double"/>
      <bottom style="double"/>
    </border>
    <border>
      <left/>
      <right style="double"/>
      <top style="double"/>
      <bottom style="double"/>
    </border>
    <border>
      <left/>
      <right style="thin"/>
      <top style="thin"/>
      <bottom style="thin"/>
    </border>
    <border>
      <left/>
      <right style="thin"/>
      <top/>
      <bottom/>
    </border>
    <border>
      <left style="double"/>
      <right/>
      <top style="double"/>
      <bottom style="thin"/>
    </border>
    <border>
      <left/>
      <right style="double"/>
      <top style="double"/>
      <bottom style="thin"/>
    </border>
    <border>
      <left style="double"/>
      <right/>
      <top style="thin"/>
      <bottom style="double"/>
    </border>
    <border>
      <left/>
      <right style="double"/>
      <top style="thin"/>
      <bottom style="double"/>
    </border>
    <border>
      <left/>
      <right/>
      <top style="double">
        <color rgb="FFFF0000"/>
      </top>
      <bottom style="double">
        <color rgb="FFFF0000"/>
      </bottom>
    </border>
    <border>
      <left style="medium">
        <color rgb="FF0000FF"/>
      </left>
      <right/>
      <top style="medium">
        <color rgb="FF0000FF"/>
      </top>
      <bottom style="medium">
        <color rgb="FF0000FF"/>
      </bottom>
    </border>
    <border>
      <left/>
      <right style="medium">
        <color rgb="FF0000FF"/>
      </right>
      <top style="medium">
        <color rgb="FF0000FF"/>
      </top>
      <bottom style="medium">
        <color rgb="FF0000FF"/>
      </bottom>
    </border>
    <border>
      <left style="medium">
        <color rgb="FFCC0099"/>
      </left>
      <right style="medium">
        <color rgb="FFCC0099"/>
      </right>
      <top style="medium">
        <color rgb="FFCC0099"/>
      </top>
      <bottom style="medium">
        <color rgb="FFCC0099"/>
      </bottom>
    </border>
    <border>
      <left/>
      <right/>
      <top style="double"/>
      <bottom/>
    </border>
    <border>
      <left style="double"/>
      <right/>
      <top style="double"/>
      <bottom style="medium"/>
    </border>
    <border>
      <left style="double"/>
      <right/>
      <top/>
      <bottom/>
    </border>
    <border>
      <left/>
      <right style="double"/>
      <top/>
      <bottom/>
    </border>
    <border>
      <left style="medium">
        <color rgb="FFFF0000"/>
      </left>
      <right style="thin"/>
      <top style="medium">
        <color rgb="FFFF0000"/>
      </top>
      <bottom style="thin"/>
    </border>
    <border>
      <left style="thin"/>
      <right style="thin"/>
      <top style="medium">
        <color rgb="FFFF0000"/>
      </top>
      <bottom style="thin"/>
    </border>
    <border>
      <left style="thin"/>
      <right/>
      <top style="medium">
        <color rgb="FFFF0000"/>
      </top>
      <bottom/>
    </border>
    <border>
      <left style="thin"/>
      <right style="medium">
        <color rgb="FFFF0000"/>
      </right>
      <top style="medium">
        <color rgb="FFFF0000"/>
      </top>
      <bottom style="thin"/>
    </border>
    <border>
      <left/>
      <right style="medium">
        <color rgb="FFFF0000"/>
      </right>
      <top/>
      <bottom/>
    </border>
    <border>
      <left style="medium">
        <color rgb="FFFF0000"/>
      </left>
      <right style="thin"/>
      <top style="thin"/>
      <bottom style="medium">
        <color rgb="FFFF0000"/>
      </bottom>
    </border>
    <border>
      <left style="thin"/>
      <right style="thin"/>
      <top style="thin"/>
      <bottom style="medium">
        <color rgb="FFFF0000"/>
      </bottom>
    </border>
    <border>
      <left style="thin"/>
      <right/>
      <top/>
      <bottom style="medium">
        <color rgb="FFFF0000"/>
      </bottom>
    </border>
    <border>
      <left style="thin"/>
      <right style="medium">
        <color rgb="FFFF0000"/>
      </right>
      <top style="thin"/>
      <bottom style="medium">
        <color rgb="FFFF0000"/>
      </bottom>
    </border>
    <border>
      <left style="medium">
        <color rgb="FFFF0000"/>
      </left>
      <right style="thin"/>
      <top style="thin"/>
      <bottom style="thin"/>
    </border>
    <border>
      <left style="thin"/>
      <right style="medium">
        <color rgb="FFFF0000"/>
      </right>
      <top style="thin"/>
      <bottom style="thin"/>
    </border>
    <border>
      <left/>
      <right/>
      <top style="medium"/>
      <bottom/>
    </border>
    <border>
      <left/>
      <right style="thin"/>
      <top style="thin">
        <color rgb="FFFF0000"/>
      </top>
      <bottom/>
    </border>
    <border>
      <left/>
      <right style="thin"/>
      <top/>
      <bottom style="thin">
        <color rgb="FFFF0000"/>
      </bottom>
    </border>
    <border>
      <left style="medium"/>
      <right/>
      <top style="medium"/>
      <bottom/>
    </border>
    <border>
      <left/>
      <right style="medium"/>
      <top style="medium"/>
      <bottom/>
    </border>
    <border>
      <left style="medium"/>
      <right/>
      <top/>
      <bottom style="medium"/>
    </border>
    <border>
      <left/>
      <right/>
      <top style="thin"/>
      <bottom/>
    </border>
    <border>
      <left style="thick">
        <color rgb="FFFF0000"/>
      </left>
      <right/>
      <top style="thin">
        <color rgb="FFFF0000"/>
      </top>
      <bottom/>
    </border>
    <border>
      <left style="thick">
        <color rgb="FFFF0000"/>
      </left>
      <right/>
      <top/>
      <bottom style="thin">
        <color rgb="FFFF0000"/>
      </bottom>
    </border>
    <border>
      <left style="thick">
        <color rgb="FF0000FF"/>
      </left>
      <right/>
      <top/>
      <bottom/>
    </border>
    <border>
      <left/>
      <right style="thin"/>
      <top style="thin">
        <color rgb="FF0000FF"/>
      </top>
      <bottom/>
    </border>
    <border>
      <left/>
      <right style="thin"/>
      <top/>
      <bottom style="thin">
        <color rgb="FF0000FF"/>
      </bottom>
    </border>
    <border>
      <left/>
      <right/>
      <top style="thin">
        <color rgb="FFFF0000"/>
      </top>
      <bottom/>
    </border>
    <border>
      <left/>
      <right/>
      <top/>
      <bottom style="thin">
        <color rgb="FFFF0000"/>
      </bottom>
    </border>
    <border>
      <left style="thin">
        <color rgb="FF0000FF"/>
      </left>
      <right/>
      <top style="thin">
        <color rgb="FF0000FF"/>
      </top>
      <bottom/>
    </border>
    <border>
      <left/>
      <right/>
      <top style="thin">
        <color rgb="FF0000FF"/>
      </top>
      <bottom/>
    </border>
    <border>
      <left/>
      <right style="thin">
        <color rgb="FF0000FF"/>
      </right>
      <top style="thin">
        <color rgb="FF0000FF"/>
      </top>
      <bottom/>
    </border>
    <border>
      <left style="thin">
        <color rgb="FF0000FF"/>
      </left>
      <right/>
      <top/>
      <bottom/>
    </border>
    <border>
      <left/>
      <right style="thin">
        <color rgb="FF0000FF"/>
      </right>
      <top/>
      <bottom/>
    </border>
    <border>
      <left style="thin">
        <color rgb="FF0000FF"/>
      </left>
      <right/>
      <top/>
      <bottom style="thin">
        <color rgb="FF0000FF"/>
      </bottom>
    </border>
    <border>
      <left/>
      <right/>
      <top/>
      <bottom style="thin">
        <color rgb="FF0000FF"/>
      </bottom>
    </border>
    <border>
      <left/>
      <right style="thin">
        <color rgb="FF0000FF"/>
      </right>
      <top/>
      <bottom style="thin">
        <color rgb="FF0000FF"/>
      </bottom>
    </border>
    <border>
      <left style="thin"/>
      <right style="thin"/>
      <top style="thin">
        <color rgb="FF0000FF"/>
      </top>
      <bottom/>
    </border>
    <border>
      <left style="thin"/>
      <right style="thin"/>
      <top/>
      <bottom style="thin">
        <color rgb="FF0000FF"/>
      </bottom>
    </border>
    <border>
      <left style="medium"/>
      <right/>
      <top style="medium"/>
      <bottom style="medium"/>
    </border>
    <border>
      <left/>
      <right/>
      <top style="medium"/>
      <bottom style="medium"/>
    </border>
    <border>
      <left style="thick">
        <color rgb="FFFF0000"/>
      </left>
      <right/>
      <top/>
      <bottom/>
    </border>
    <border>
      <left style="medium">
        <color rgb="FF0000FF"/>
      </left>
      <right/>
      <top/>
      <bottom/>
    </border>
    <border>
      <left/>
      <right/>
      <top style="double">
        <color rgb="FF0000FF"/>
      </top>
      <bottom/>
    </border>
    <border>
      <left/>
      <right/>
      <top style="double"/>
      <bottom style="medium"/>
    </border>
    <border>
      <left/>
      <right style="double"/>
      <top style="double"/>
      <bottom style="medium"/>
    </border>
    <border>
      <left/>
      <right/>
      <top/>
      <bottom style="medium">
        <color rgb="FF0000FF"/>
      </bottom>
    </border>
    <border>
      <left style="double"/>
      <right/>
      <top/>
      <bottom style="double"/>
    </border>
    <border>
      <left/>
      <right/>
      <top/>
      <bottom style="double"/>
    </border>
    <border>
      <left/>
      <right style="double"/>
      <top/>
      <bottom style="double"/>
    </border>
    <border>
      <left/>
      <right/>
      <top style="medium">
        <color rgb="FFFF0000"/>
      </top>
      <bottom style="medium">
        <color rgb="FFFF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461">
    <xf numFmtId="0" fontId="0" fillId="0" borderId="0" xfId="0" applyAlignment="1">
      <alignment/>
    </xf>
    <xf numFmtId="0" fontId="2" fillId="0" borderId="0" xfId="0" applyFont="1" applyAlignment="1">
      <alignment vertical="center"/>
    </xf>
    <xf numFmtId="0" fontId="2" fillId="0" borderId="0" xfId="0" applyFont="1" applyFill="1" applyAlignment="1">
      <alignment vertical="center"/>
    </xf>
    <xf numFmtId="0" fontId="0" fillId="33" borderId="10" xfId="0" applyFont="1" applyFill="1" applyBorder="1" applyAlignment="1">
      <alignment horizontal="left" wrapText="1" indent="1"/>
    </xf>
    <xf numFmtId="0" fontId="0" fillId="0" borderId="0" xfId="0" applyBorder="1" applyAlignment="1">
      <alignment/>
    </xf>
    <xf numFmtId="0" fontId="81" fillId="0" borderId="0" xfId="0" applyFont="1" applyAlignment="1">
      <alignment horizontal="center" vertical="center"/>
    </xf>
    <xf numFmtId="0" fontId="0" fillId="33" borderId="10" xfId="0" applyFill="1" applyBorder="1" applyAlignment="1">
      <alignment horizontal="center"/>
    </xf>
    <xf numFmtId="0" fontId="81" fillId="0" borderId="0" xfId="0" applyFont="1" applyAlignment="1">
      <alignment horizontal="center" vertical="center"/>
    </xf>
    <xf numFmtId="0" fontId="0" fillId="0" borderId="0" xfId="0" applyFont="1" applyFill="1" applyBorder="1" applyAlignment="1">
      <alignment horizontal="left" wrapText="1" indent="1"/>
    </xf>
    <xf numFmtId="0" fontId="0" fillId="0" borderId="0" xfId="0" applyFill="1" applyBorder="1" applyAlignment="1">
      <alignment horizontal="center"/>
    </xf>
    <xf numFmtId="0" fontId="82" fillId="0" borderId="0" xfId="0" applyFont="1" applyBorder="1" applyAlignment="1">
      <alignment horizontal="left" indent="1"/>
    </xf>
    <xf numFmtId="0" fontId="0" fillId="0" borderId="11" xfId="0" applyBorder="1" applyAlignment="1">
      <alignment/>
    </xf>
    <xf numFmtId="0" fontId="83" fillId="0" borderId="12" xfId="0" applyFont="1" applyBorder="1" applyAlignment="1">
      <alignment horizontal="left" indent="1"/>
    </xf>
    <xf numFmtId="0" fontId="2" fillId="0" borderId="0" xfId="0" applyFont="1" applyBorder="1" applyAlignment="1">
      <alignment vertical="center"/>
    </xf>
    <xf numFmtId="0" fontId="2" fillId="0" borderId="11" xfId="0" applyFont="1" applyBorder="1" applyAlignment="1">
      <alignment vertical="center"/>
    </xf>
    <xf numFmtId="0" fontId="2" fillId="0" borderId="11" xfId="0" applyFont="1" applyFill="1" applyBorder="1" applyAlignment="1">
      <alignment vertical="center"/>
    </xf>
    <xf numFmtId="0" fontId="0" fillId="0" borderId="11" xfId="0" applyFont="1" applyFill="1" applyBorder="1" applyAlignment="1">
      <alignment horizontal="left" wrapText="1" indent="1"/>
    </xf>
    <xf numFmtId="0" fontId="0" fillId="0" borderId="11" xfId="0" applyFill="1" applyBorder="1" applyAlignment="1">
      <alignment horizontal="center"/>
    </xf>
    <xf numFmtId="0" fontId="84" fillId="0" borderId="0" xfId="0" applyFont="1" applyAlignment="1">
      <alignment horizontal="center" vertical="center"/>
    </xf>
    <xf numFmtId="0" fontId="84" fillId="0" borderId="0" xfId="0" applyFont="1" applyAlignment="1">
      <alignment horizontal="center" vertical="center"/>
    </xf>
    <xf numFmtId="0" fontId="4" fillId="0" borderId="0" xfId="0" applyFont="1" applyAlignment="1">
      <alignment vertical="center"/>
    </xf>
    <xf numFmtId="0" fontId="0" fillId="0" borderId="0" xfId="0" applyFont="1" applyAlignment="1">
      <alignment/>
    </xf>
    <xf numFmtId="0" fontId="81" fillId="0" borderId="13"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84" fillId="0" borderId="0" xfId="0" applyFont="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left" vertical="center" indent="1"/>
    </xf>
    <xf numFmtId="164" fontId="4" fillId="0" borderId="10" xfId="0" applyNumberFormat="1" applyFont="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indent="1"/>
    </xf>
    <xf numFmtId="0" fontId="4" fillId="0" borderId="10" xfId="0" applyFont="1" applyBorder="1" applyAlignment="1">
      <alignment vertical="center"/>
    </xf>
    <xf numFmtId="164"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indent="1"/>
    </xf>
    <xf numFmtId="0" fontId="4" fillId="34" borderId="10" xfId="0" applyFont="1" applyFill="1" applyBorder="1" applyAlignment="1">
      <alignment horizontal="center" vertical="center"/>
    </xf>
    <xf numFmtId="164" fontId="4" fillId="0" borderId="12" xfId="0" applyNumberFormat="1" applyFont="1" applyFill="1" applyBorder="1" applyAlignment="1">
      <alignment horizontal="center" vertical="center"/>
    </xf>
    <xf numFmtId="0" fontId="4" fillId="35" borderId="10" xfId="0" applyFont="1" applyFill="1" applyBorder="1" applyAlignment="1">
      <alignment horizontal="center" vertical="center"/>
    </xf>
    <xf numFmtId="0" fontId="4" fillId="35" borderId="10" xfId="0" applyFont="1" applyFill="1" applyBorder="1" applyAlignment="1">
      <alignment horizontal="left" vertical="center" indent="1"/>
    </xf>
    <xf numFmtId="0" fontId="4" fillId="0" borderId="0" xfId="0" applyFont="1" applyFill="1" applyAlignment="1">
      <alignment vertical="center"/>
    </xf>
    <xf numFmtId="0" fontId="4" fillId="36" borderId="10" xfId="0" applyFont="1" applyFill="1" applyBorder="1" applyAlignment="1">
      <alignment horizontal="center" vertical="center"/>
    </xf>
    <xf numFmtId="0" fontId="4" fillId="36" borderId="10" xfId="0" applyFont="1" applyFill="1" applyBorder="1" applyAlignment="1">
      <alignment horizontal="left" vertical="center" indent="1"/>
    </xf>
    <xf numFmtId="0" fontId="4" fillId="37" borderId="10" xfId="0" applyFont="1" applyFill="1" applyBorder="1" applyAlignment="1">
      <alignment horizontal="left" vertical="center" wrapText="1" indent="1"/>
    </xf>
    <xf numFmtId="0" fontId="4" fillId="38" borderId="10" xfId="0" applyFont="1" applyFill="1" applyBorder="1" applyAlignment="1">
      <alignment horizontal="center" vertical="center"/>
    </xf>
    <xf numFmtId="0" fontId="4" fillId="38" borderId="10" xfId="0" applyFont="1" applyFill="1" applyBorder="1" applyAlignment="1">
      <alignment horizontal="left" vertical="center" indent="1"/>
    </xf>
    <xf numFmtId="0" fontId="4" fillId="38" borderId="14" xfId="0" applyFont="1" applyFill="1" applyBorder="1" applyAlignment="1">
      <alignment horizontal="center" vertical="center"/>
    </xf>
    <xf numFmtId="0" fontId="4" fillId="38" borderId="10" xfId="0" applyFont="1" applyFill="1" applyBorder="1" applyAlignment="1">
      <alignment horizontal="left" vertical="center" wrapText="1" indent="1"/>
    </xf>
    <xf numFmtId="0" fontId="4" fillId="39" borderId="10" xfId="0" applyFont="1" applyFill="1" applyBorder="1" applyAlignment="1">
      <alignment horizontal="left" vertical="center" wrapText="1" indent="1"/>
    </xf>
    <xf numFmtId="164" fontId="4" fillId="0" borderId="12" xfId="0" applyNumberFormat="1" applyFont="1" applyBorder="1" applyAlignment="1">
      <alignment horizontal="center" vertical="center"/>
    </xf>
    <xf numFmtId="0" fontId="4" fillId="40" borderId="10" xfId="0" applyFont="1" applyFill="1" applyBorder="1" applyAlignment="1">
      <alignment horizontal="center" vertical="center"/>
    </xf>
    <xf numFmtId="164" fontId="4" fillId="0" borderId="15" xfId="0" applyNumberFormat="1" applyFont="1" applyFill="1" applyBorder="1" applyAlignment="1">
      <alignment horizontal="center" vertical="center"/>
    </xf>
    <xf numFmtId="0" fontId="4" fillId="0" borderId="14" xfId="0" applyFont="1" applyFill="1" applyBorder="1" applyAlignment="1">
      <alignment vertical="center"/>
    </xf>
    <xf numFmtId="0" fontId="85" fillId="0" borderId="0" xfId="0" applyFont="1" applyFill="1" applyAlignment="1">
      <alignment horizontal="center"/>
    </xf>
    <xf numFmtId="0" fontId="2" fillId="0" borderId="0" xfId="0" applyFont="1" applyFill="1" applyBorder="1" applyAlignment="1">
      <alignment vertical="center"/>
    </xf>
    <xf numFmtId="0" fontId="84" fillId="0" borderId="16" xfId="0" applyFont="1" applyFill="1" applyBorder="1" applyAlignment="1">
      <alignment horizontal="center" vertical="center"/>
    </xf>
    <xf numFmtId="0" fontId="86" fillId="0" borderId="0" xfId="0" applyFont="1" applyAlignment="1">
      <alignment horizontal="center" vertical="center"/>
    </xf>
    <xf numFmtId="0" fontId="8" fillId="41" borderId="17" xfId="0" applyFont="1" applyFill="1" applyBorder="1" applyAlignment="1">
      <alignment horizontal="center" vertical="center"/>
    </xf>
    <xf numFmtId="0" fontId="8" fillId="41" borderId="18" xfId="0" applyFont="1" applyFill="1" applyBorder="1" applyAlignment="1">
      <alignment horizontal="left" vertical="center" indent="1"/>
    </xf>
    <xf numFmtId="0" fontId="8" fillId="41" borderId="18" xfId="0" applyFont="1" applyFill="1" applyBorder="1" applyAlignment="1">
      <alignment horizontal="center" vertical="center"/>
    </xf>
    <xf numFmtId="0" fontId="8" fillId="41" borderId="19" xfId="0" applyFont="1" applyFill="1" applyBorder="1" applyAlignment="1">
      <alignment horizontal="center" vertical="center"/>
    </xf>
    <xf numFmtId="0" fontId="8" fillId="41" borderId="20" xfId="0" applyFont="1" applyFill="1" applyBorder="1" applyAlignment="1">
      <alignment horizontal="left" vertical="center" indent="1"/>
    </xf>
    <xf numFmtId="0" fontId="8" fillId="41" borderId="21" xfId="0" applyFont="1" applyFill="1" applyBorder="1" applyAlignment="1">
      <alignment horizontal="center" vertical="center"/>
    </xf>
    <xf numFmtId="0" fontId="8" fillId="41" borderId="22" xfId="0" applyFont="1" applyFill="1" applyBorder="1" applyAlignment="1">
      <alignment horizontal="center" vertical="center"/>
    </xf>
    <xf numFmtId="0" fontId="4" fillId="0" borderId="15" xfId="0" applyFont="1" applyBorder="1" applyAlignment="1">
      <alignment vertical="center"/>
    </xf>
    <xf numFmtId="0" fontId="4" fillId="0" borderId="23" xfId="0" applyFont="1" applyBorder="1" applyAlignment="1">
      <alignment vertical="center"/>
    </xf>
    <xf numFmtId="164" fontId="4" fillId="0" borderId="15" xfId="0" applyNumberFormat="1" applyFont="1" applyBorder="1" applyAlignment="1">
      <alignment horizontal="center" vertical="center"/>
    </xf>
    <xf numFmtId="0" fontId="4" fillId="0" borderId="14" xfId="0" applyFont="1" applyBorder="1" applyAlignment="1">
      <alignment vertical="center"/>
    </xf>
    <xf numFmtId="0" fontId="0" fillId="0" borderId="0" xfId="0" applyAlignment="1">
      <alignment horizontal="left" vertical="center" wrapText="1"/>
    </xf>
    <xf numFmtId="0" fontId="0" fillId="0" borderId="10" xfId="0" applyFill="1" applyBorder="1" applyAlignment="1">
      <alignment horizontal="center" vertical="center"/>
    </xf>
    <xf numFmtId="0" fontId="4" fillId="35" borderId="10" xfId="0" applyFont="1" applyFill="1" applyBorder="1" applyAlignment="1">
      <alignment horizontal="left" vertical="center" wrapText="1" indent="1"/>
    </xf>
    <xf numFmtId="0" fontId="0" fillId="0" borderId="10" xfId="0" applyFont="1" applyFill="1" applyBorder="1" applyAlignment="1">
      <alignment horizontal="left" vertical="center" wrapText="1" inden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left" vertical="center" indent="1"/>
    </xf>
    <xf numFmtId="0" fontId="87" fillId="0" borderId="24" xfId="0" applyFont="1" applyBorder="1" applyAlignment="1">
      <alignment horizontal="left" vertical="center" indent="1"/>
    </xf>
    <xf numFmtId="0" fontId="87" fillId="0" borderId="25" xfId="0" applyFont="1" applyBorder="1" applyAlignment="1">
      <alignment horizontal="left" vertical="center" indent="1"/>
    </xf>
    <xf numFmtId="0" fontId="88" fillId="0" borderId="26" xfId="0" applyFont="1" applyBorder="1" applyAlignment="1">
      <alignment horizontal="left" vertical="center" indent="1"/>
    </xf>
    <xf numFmtId="0" fontId="0" fillId="0" borderId="0" xfId="0" applyAlignment="1">
      <alignment vertical="center"/>
    </xf>
    <xf numFmtId="0" fontId="0" fillId="13" borderId="10" xfId="0" applyFill="1" applyBorder="1" applyAlignment="1">
      <alignment horizontal="center" vertical="center"/>
    </xf>
    <xf numFmtId="0" fontId="0" fillId="13" borderId="27" xfId="0" applyFill="1" applyBorder="1" applyAlignment="1">
      <alignment horizontal="center" vertical="center"/>
    </xf>
    <xf numFmtId="0" fontId="0" fillId="0" borderId="0" xfId="0" applyBorder="1" applyAlignment="1">
      <alignment vertical="center"/>
    </xf>
    <xf numFmtId="0" fontId="0" fillId="16" borderId="10" xfId="0" applyFill="1" applyBorder="1" applyAlignment="1">
      <alignment horizontal="center" vertical="center"/>
    </xf>
    <xf numFmtId="0" fontId="0" fillId="16" borderId="27" xfId="0" applyFill="1" applyBorder="1" applyAlignment="1">
      <alignment horizontal="center" vertical="center"/>
    </xf>
    <xf numFmtId="0" fontId="89" fillId="0" borderId="0" xfId="0" applyFont="1" applyAlignment="1">
      <alignment horizontal="center" vertical="center"/>
    </xf>
    <xf numFmtId="0" fontId="2" fillId="0" borderId="0" xfId="0" applyFont="1" applyAlignment="1">
      <alignment horizontal="left" vertical="center" indent="1"/>
    </xf>
    <xf numFmtId="0" fontId="0" fillId="0" borderId="0" xfId="0" applyAlignment="1">
      <alignment horizontal="left" vertical="center" indent="1"/>
    </xf>
    <xf numFmtId="0" fontId="0" fillId="13" borderId="10" xfId="0" applyFont="1" applyFill="1" applyBorder="1" applyAlignment="1">
      <alignment horizontal="left" vertical="center" wrapText="1" indent="1"/>
    </xf>
    <xf numFmtId="0" fontId="0" fillId="16" borderId="10" xfId="0" applyFont="1" applyFill="1" applyBorder="1" applyAlignment="1">
      <alignment horizontal="left" vertical="center" wrapText="1" indent="1"/>
    </xf>
    <xf numFmtId="0" fontId="81" fillId="0" borderId="0" xfId="0" applyFont="1" applyAlignment="1">
      <alignment horizontal="left" vertical="center"/>
    </xf>
    <xf numFmtId="0" fontId="0" fillId="42" borderId="10" xfId="0" applyFill="1" applyBorder="1" applyAlignment="1">
      <alignment horizontal="center" vertical="center"/>
    </xf>
    <xf numFmtId="0" fontId="0" fillId="42" borderId="27" xfId="0" applyFill="1" applyBorder="1" applyAlignment="1">
      <alignment horizontal="center" vertical="center"/>
    </xf>
    <xf numFmtId="0" fontId="0" fillId="13" borderId="10" xfId="0" applyFont="1" applyFill="1" applyBorder="1" applyAlignment="1">
      <alignment horizontal="left" vertical="center" indent="1"/>
    </xf>
    <xf numFmtId="0" fontId="0" fillId="42" borderId="10" xfId="0" applyFont="1" applyFill="1" applyBorder="1" applyAlignment="1">
      <alignment horizontal="left" vertical="center" wrapText="1" indent="1"/>
    </xf>
    <xf numFmtId="0" fontId="4" fillId="0" borderId="15" xfId="0" applyFont="1" applyBorder="1" applyAlignment="1">
      <alignment horizontal="left" vertical="center" wrapText="1" indent="1"/>
    </xf>
    <xf numFmtId="0" fontId="0" fillId="42" borderId="15" xfId="0" applyFont="1" applyFill="1" applyBorder="1" applyAlignment="1">
      <alignment horizontal="left" vertical="center" wrapText="1" indent="1"/>
    </xf>
    <xf numFmtId="0" fontId="0" fillId="43" borderId="10" xfId="0" applyFill="1" applyBorder="1" applyAlignment="1">
      <alignment horizontal="center" vertical="center"/>
    </xf>
    <xf numFmtId="0" fontId="0" fillId="43" borderId="27" xfId="0" applyFill="1" applyBorder="1" applyAlignment="1">
      <alignment horizontal="center" vertical="center"/>
    </xf>
    <xf numFmtId="0" fontId="0" fillId="42" borderId="15" xfId="0" applyFill="1" applyBorder="1" applyAlignment="1">
      <alignment horizontal="center" vertical="center"/>
    </xf>
    <xf numFmtId="0" fontId="0" fillId="0" borderId="15" xfId="0" applyFill="1" applyBorder="1" applyAlignment="1">
      <alignment horizontal="center" vertical="center"/>
    </xf>
    <xf numFmtId="0" fontId="88" fillId="0" borderId="28" xfId="0" applyFont="1" applyBorder="1" applyAlignment="1">
      <alignment horizontal="left" vertical="center" indent="1"/>
    </xf>
    <xf numFmtId="0" fontId="87" fillId="0" borderId="29" xfId="0" applyFont="1" applyBorder="1" applyAlignment="1">
      <alignment horizontal="left" vertical="center" wrapText="1" indent="1"/>
    </xf>
    <xf numFmtId="0" fontId="87" fillId="0" borderId="30" xfId="0" applyFont="1" applyBorder="1" applyAlignment="1">
      <alignment horizontal="left" vertical="center" indent="1"/>
    </xf>
    <xf numFmtId="0" fontId="88" fillId="0" borderId="31" xfId="0" applyFont="1" applyBorder="1" applyAlignment="1">
      <alignment horizontal="left" vertical="center" indent="1"/>
    </xf>
    <xf numFmtId="0" fontId="0" fillId="0" borderId="0" xfId="0" applyAlignment="1">
      <alignment horizontal="left" vertical="top" wrapText="1" indent="1"/>
    </xf>
    <xf numFmtId="0" fontId="11" fillId="0" borderId="0" xfId="0" applyFont="1" applyAlignment="1">
      <alignment horizontal="right" vertical="top"/>
    </xf>
    <xf numFmtId="0" fontId="0" fillId="33" borderId="10" xfId="0" applyFill="1" applyBorder="1" applyAlignment="1">
      <alignment horizontal="center" vertical="center"/>
    </xf>
    <xf numFmtId="0" fontId="0" fillId="33" borderId="10" xfId="0" applyFont="1" applyFill="1" applyBorder="1" applyAlignment="1">
      <alignment horizontal="left" vertical="center" wrapText="1" indent="1"/>
    </xf>
    <xf numFmtId="0" fontId="0" fillId="33" borderId="27" xfId="0" applyFill="1" applyBorder="1" applyAlignment="1">
      <alignment horizontal="center" vertical="center"/>
    </xf>
    <xf numFmtId="0" fontId="88" fillId="0" borderId="32" xfId="0" applyFont="1" applyBorder="1" applyAlignment="1">
      <alignment horizontal="left" vertical="center" indent="1"/>
    </xf>
    <xf numFmtId="0" fontId="0" fillId="43" borderId="10" xfId="0" applyFont="1" applyFill="1" applyBorder="1" applyAlignment="1">
      <alignment horizontal="left" vertical="center" wrapText="1" indent="1"/>
    </xf>
    <xf numFmtId="0" fontId="2" fillId="0" borderId="33" xfId="0" applyFont="1" applyBorder="1" applyAlignment="1">
      <alignment vertical="center"/>
    </xf>
    <xf numFmtId="0" fontId="2" fillId="0" borderId="33" xfId="0" applyFont="1" applyBorder="1" applyAlignment="1">
      <alignment horizontal="left" vertical="center" indent="1"/>
    </xf>
    <xf numFmtId="0" fontId="0" fillId="42" borderId="34" xfId="0" applyFont="1" applyFill="1" applyBorder="1" applyAlignment="1">
      <alignment horizontal="left" vertical="center" wrapText="1" indent="1"/>
    </xf>
    <xf numFmtId="0" fontId="0" fillId="43" borderId="35" xfId="0" applyFont="1" applyFill="1" applyBorder="1" applyAlignment="1">
      <alignment horizontal="left" vertical="center" wrapText="1" indent="1"/>
    </xf>
    <xf numFmtId="0" fontId="8" fillId="41" borderId="17" xfId="0" applyFont="1" applyFill="1" applyBorder="1" applyAlignment="1">
      <alignment horizontal="left" vertical="center" indent="1"/>
    </xf>
    <xf numFmtId="0" fontId="4" fillId="0" borderId="10" xfId="0" applyFont="1" applyBorder="1" applyAlignment="1">
      <alignment horizontal="left" vertical="center" wrapText="1" indent="1"/>
    </xf>
    <xf numFmtId="0" fontId="0" fillId="0" borderId="0" xfId="0" applyAlignment="1">
      <alignment horizontal="left" vertical="top" wrapText="1"/>
    </xf>
    <xf numFmtId="0" fontId="4" fillId="0" borderId="33" xfId="0" applyFont="1" applyBorder="1" applyAlignment="1">
      <alignment vertical="center"/>
    </xf>
    <xf numFmtId="0" fontId="90" fillId="0" borderId="0" xfId="0" applyFont="1" applyAlignment="1">
      <alignment horizontal="center" vertical="center"/>
    </xf>
    <xf numFmtId="0" fontId="90" fillId="0" borderId="0" xfId="0" applyFont="1" applyBorder="1" applyAlignment="1">
      <alignment horizontal="center" vertical="center"/>
    </xf>
    <xf numFmtId="0" fontId="86" fillId="0" borderId="36" xfId="0" applyFont="1" applyBorder="1" applyAlignment="1">
      <alignment horizontal="center" vertical="center"/>
    </xf>
    <xf numFmtId="0" fontId="10" fillId="0" borderId="0" xfId="0" applyFont="1" applyAlignment="1">
      <alignment horizontal="left" vertical="center" wrapText="1" indent="1"/>
    </xf>
    <xf numFmtId="0" fontId="90" fillId="0" borderId="0" xfId="0" applyFont="1" applyAlignment="1">
      <alignment horizontal="center" vertical="center"/>
    </xf>
    <xf numFmtId="0" fontId="81" fillId="0" borderId="0" xfId="0" applyFont="1" applyAlignment="1">
      <alignment horizontal="center" vertical="center"/>
    </xf>
    <xf numFmtId="0" fontId="0" fillId="0" borderId="0" xfId="0" applyFill="1" applyAlignment="1">
      <alignment/>
    </xf>
    <xf numFmtId="0" fontId="0" fillId="0" borderId="10" xfId="0"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0" xfId="0" applyNumberFormat="1" applyFont="1" applyBorder="1" applyAlignment="1" applyProtection="1">
      <alignment horizontal="center" vertical="center" wrapText="1"/>
      <protection locked="0"/>
    </xf>
    <xf numFmtId="0" fontId="0" fillId="0" borderId="10"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9" fillId="0" borderId="0" xfId="0" applyFont="1" applyAlignment="1">
      <alignment horizontal="left" vertical="center" wrapText="1" indent="1"/>
    </xf>
    <xf numFmtId="0" fontId="13" fillId="44" borderId="0" xfId="0" applyFont="1" applyFill="1" applyAlignment="1" applyProtection="1">
      <alignment horizontal="center" vertical="center"/>
      <protection/>
    </xf>
    <xf numFmtId="0" fontId="0" fillId="0" borderId="0" xfId="0" applyAlignment="1">
      <alignment/>
    </xf>
    <xf numFmtId="0" fontId="83" fillId="0" borderId="10" xfId="0" applyFont="1" applyFill="1" applyBorder="1" applyAlignment="1" applyProtection="1">
      <alignment horizontal="center" vertical="center"/>
      <protection/>
    </xf>
    <xf numFmtId="0" fontId="0" fillId="44" borderId="0" xfId="0" applyFont="1" applyFill="1" applyBorder="1" applyAlignment="1" applyProtection="1">
      <alignment horizontal="center" vertical="center"/>
      <protection/>
    </xf>
    <xf numFmtId="0" fontId="91" fillId="44" borderId="0" xfId="0" applyFont="1" applyFill="1" applyBorder="1" applyAlignment="1" applyProtection="1">
      <alignment horizontal="center" vertical="center"/>
      <protection/>
    </xf>
    <xf numFmtId="0" fontId="83" fillId="0" borderId="0" xfId="0" applyFont="1" applyFill="1" applyBorder="1" applyAlignment="1" applyProtection="1">
      <alignment horizontal="center" vertical="center"/>
      <protection/>
    </xf>
    <xf numFmtId="0" fontId="13" fillId="44"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1" fillId="0" borderId="0" xfId="0" applyFont="1" applyFill="1" applyBorder="1" applyAlignment="1" applyProtection="1">
      <alignment horizontal="center" vertical="center"/>
      <protection/>
    </xf>
    <xf numFmtId="0" fontId="2" fillId="44" borderId="0" xfId="0" applyFont="1" applyFill="1" applyAlignment="1" applyProtection="1">
      <alignment vertical="center"/>
      <protection/>
    </xf>
    <xf numFmtId="0" fontId="0" fillId="44" borderId="0" xfId="0" applyFill="1" applyAlignment="1" applyProtection="1">
      <alignment/>
      <protection/>
    </xf>
    <xf numFmtId="0" fontId="4" fillId="44" borderId="0" xfId="0" applyFont="1" applyFill="1" applyAlignment="1" applyProtection="1">
      <alignment horizontal="left" vertical="center"/>
      <protection/>
    </xf>
    <xf numFmtId="0" fontId="0" fillId="44" borderId="0" xfId="0" applyFill="1" applyBorder="1" applyAlignment="1" applyProtection="1">
      <alignment horizontal="center" vertical="center"/>
      <protection/>
    </xf>
    <xf numFmtId="0" fontId="3" fillId="44" borderId="0" xfId="0" applyFont="1" applyFill="1" applyBorder="1" applyAlignment="1" applyProtection="1">
      <alignment horizontal="center" vertical="center"/>
      <protection/>
    </xf>
    <xf numFmtId="0" fontId="5" fillId="44" borderId="0" xfId="0" applyFont="1" applyFill="1" applyBorder="1" applyAlignment="1" applyProtection="1">
      <alignment horizontal="center" vertical="center"/>
      <protection/>
    </xf>
    <xf numFmtId="0" fontId="92" fillId="44" borderId="0" xfId="0" applyFont="1" applyFill="1" applyBorder="1" applyAlignment="1" applyProtection="1">
      <alignment horizontal="center" vertical="center" wrapText="1"/>
      <protection/>
    </xf>
    <xf numFmtId="0" fontId="93" fillId="44" borderId="0" xfId="0" applyFont="1" applyFill="1" applyBorder="1" applyAlignment="1" applyProtection="1">
      <alignment horizontal="center" vertical="center"/>
      <protection/>
    </xf>
    <xf numFmtId="0" fontId="94" fillId="44" borderId="0" xfId="0" applyFont="1" applyFill="1" applyBorder="1" applyAlignment="1" applyProtection="1">
      <alignment horizontal="center" vertical="center"/>
      <protection/>
    </xf>
    <xf numFmtId="0" fontId="94" fillId="44" borderId="0" xfId="0" applyFont="1" applyFill="1" applyAlignment="1" applyProtection="1">
      <alignment/>
      <protection/>
    </xf>
    <xf numFmtId="0" fontId="4" fillId="4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94" fillId="44" borderId="0" xfId="0" applyFont="1" applyFill="1" applyAlignment="1" applyProtection="1">
      <alignment vertical="center"/>
      <protection/>
    </xf>
    <xf numFmtId="0" fontId="95" fillId="44" borderId="0" xfId="0" applyFont="1" applyFill="1" applyBorder="1" applyAlignment="1" applyProtection="1">
      <alignment horizontal="center" vertical="center"/>
      <protection/>
    </xf>
    <xf numFmtId="0" fontId="0" fillId="45" borderId="10" xfId="0" applyFill="1" applyBorder="1" applyAlignment="1" applyProtection="1">
      <alignment horizontal="center" vertical="center" wrapText="1"/>
      <protection/>
    </xf>
    <xf numFmtId="0" fontId="4" fillId="39" borderId="10" xfId="0" applyFont="1" applyFill="1" applyBorder="1" applyAlignment="1" applyProtection="1">
      <alignment horizontal="center" vertical="center"/>
      <protection/>
    </xf>
    <xf numFmtId="0" fontId="4" fillId="37" borderId="10" xfId="0" applyFont="1" applyFill="1" applyBorder="1" applyAlignment="1" applyProtection="1">
      <alignment horizontal="center" vertical="center"/>
      <protection/>
    </xf>
    <xf numFmtId="0" fontId="4" fillId="38" borderId="10" xfId="0" applyFont="1" applyFill="1" applyBorder="1" applyAlignment="1" applyProtection="1">
      <alignment horizontal="center" vertical="center"/>
      <protection/>
    </xf>
    <xf numFmtId="0" fontId="4" fillId="44" borderId="0" xfId="0" applyFont="1" applyFill="1" applyAlignment="1" applyProtection="1">
      <alignment vertical="center"/>
      <protection/>
    </xf>
    <xf numFmtId="0" fontId="0" fillId="44" borderId="0" xfId="0" applyFont="1" applyFill="1" applyAlignment="1" applyProtection="1">
      <alignment/>
      <protection/>
    </xf>
    <xf numFmtId="0" fontId="96" fillId="46" borderId="10" xfId="0" applyFont="1" applyFill="1" applyBorder="1" applyAlignment="1" applyProtection="1">
      <alignment horizontal="center" vertical="center"/>
      <protection/>
    </xf>
    <xf numFmtId="0" fontId="86" fillId="44" borderId="0" xfId="0" applyFont="1" applyFill="1" applyAlignment="1" applyProtection="1">
      <alignment horizontal="center" vertical="center"/>
      <protection/>
    </xf>
    <xf numFmtId="0" fontId="86" fillId="44" borderId="0" xfId="0" applyFont="1" applyFill="1" applyAlignment="1" applyProtection="1">
      <alignment horizontal="left" vertical="center"/>
      <protection/>
    </xf>
    <xf numFmtId="0" fontId="7" fillId="44" borderId="0" xfId="0" applyFont="1" applyFill="1" applyBorder="1" applyAlignment="1" applyProtection="1">
      <alignment horizontal="center" vertical="center"/>
      <protection/>
    </xf>
    <xf numFmtId="0" fontId="97" fillId="44" borderId="0" xfId="0" applyFont="1" applyFill="1" applyAlignment="1" applyProtection="1">
      <alignment horizontal="left" vertical="center" indent="1"/>
      <protection/>
    </xf>
    <xf numFmtId="0" fontId="6" fillId="44" borderId="0" xfId="0" applyFont="1" applyFill="1" applyBorder="1" applyAlignment="1" applyProtection="1">
      <alignment horizontal="center" vertical="center" wrapText="1"/>
      <protection/>
    </xf>
    <xf numFmtId="0" fontId="0" fillId="44" borderId="0" xfId="0" applyFill="1" applyBorder="1" applyAlignment="1" applyProtection="1">
      <alignment/>
      <protection/>
    </xf>
    <xf numFmtId="0" fontId="8" fillId="30" borderId="20" xfId="0" applyFont="1" applyFill="1" applyBorder="1" applyAlignment="1" applyProtection="1">
      <alignment horizontal="left" vertical="center" indent="1"/>
      <protection/>
    </xf>
    <xf numFmtId="0" fontId="8" fillId="30" borderId="21" xfId="0" applyFont="1" applyFill="1" applyBorder="1" applyAlignment="1" applyProtection="1">
      <alignment horizontal="center" vertical="center"/>
      <protection/>
    </xf>
    <xf numFmtId="0" fontId="8" fillId="30" borderId="22" xfId="0" applyFont="1" applyFill="1" applyBorder="1" applyAlignment="1" applyProtection="1">
      <alignment horizontal="center" vertical="center"/>
      <protection/>
    </xf>
    <xf numFmtId="0" fontId="8" fillId="44" borderId="0" xfId="0" applyFont="1" applyFill="1" applyBorder="1" applyAlignment="1" applyProtection="1">
      <alignment horizontal="center" vertical="center"/>
      <protection/>
    </xf>
    <xf numFmtId="0" fontId="98" fillId="44" borderId="37" xfId="0" applyFont="1" applyFill="1" applyBorder="1" applyAlignment="1" applyProtection="1">
      <alignment horizontal="center" vertical="center"/>
      <protection/>
    </xf>
    <xf numFmtId="0" fontId="8" fillId="47" borderId="17" xfId="0" applyFont="1" applyFill="1" applyBorder="1" applyAlignment="1" applyProtection="1">
      <alignment horizontal="center" vertical="center"/>
      <protection/>
    </xf>
    <xf numFmtId="0" fontId="8" fillId="47" borderId="18" xfId="0" applyFont="1" applyFill="1" applyBorder="1" applyAlignment="1" applyProtection="1">
      <alignment horizontal="left" vertical="center" indent="1"/>
      <protection/>
    </xf>
    <xf numFmtId="0" fontId="8" fillId="47" borderId="18" xfId="0" applyFont="1" applyFill="1" applyBorder="1" applyAlignment="1" applyProtection="1">
      <alignment horizontal="center" vertical="center"/>
      <protection/>
    </xf>
    <xf numFmtId="0" fontId="8" fillId="47" borderId="19" xfId="0" applyFont="1" applyFill="1" applyBorder="1" applyAlignment="1" applyProtection="1">
      <alignment horizontal="center" vertical="center"/>
      <protection/>
    </xf>
    <xf numFmtId="0" fontId="0" fillId="44" borderId="0" xfId="0" applyFont="1" applyFill="1" applyBorder="1" applyAlignment="1" applyProtection="1">
      <alignment horizontal="left"/>
      <protection/>
    </xf>
    <xf numFmtId="0" fontId="0" fillId="44" borderId="0" xfId="0" applyFont="1" applyFill="1" applyAlignment="1" applyProtection="1">
      <alignment horizontal="left"/>
      <protection/>
    </xf>
    <xf numFmtId="0" fontId="85" fillId="44" borderId="0" xfId="0" applyFont="1" applyFill="1" applyAlignment="1" applyProtection="1">
      <alignment horizontal="center"/>
      <protection/>
    </xf>
    <xf numFmtId="0" fontId="0" fillId="0" borderId="10" xfId="0" applyFont="1" applyFill="1" applyBorder="1" applyAlignment="1" applyProtection="1">
      <alignment horizontal="left" vertical="center" wrapText="1" indent="1"/>
      <protection/>
    </xf>
    <xf numFmtId="0" fontId="97" fillId="44" borderId="10" xfId="0" applyFont="1" applyFill="1" applyBorder="1" applyAlignment="1" applyProtection="1">
      <alignment horizontal="center" vertical="center"/>
      <protection/>
    </xf>
    <xf numFmtId="0" fontId="4" fillId="48" borderId="10" xfId="0" applyFont="1" applyFill="1" applyBorder="1" applyAlignment="1" applyProtection="1">
      <alignment horizontal="center" vertical="center"/>
      <protection/>
    </xf>
    <xf numFmtId="0" fontId="4" fillId="44" borderId="10" xfId="0" applyNumberFormat="1" applyFont="1" applyFill="1" applyBorder="1" applyAlignment="1" applyProtection="1">
      <alignment horizontal="center" vertical="center"/>
      <protection/>
    </xf>
    <xf numFmtId="0" fontId="93" fillId="44" borderId="0" xfId="0" applyFont="1" applyFill="1" applyAlignment="1" applyProtection="1">
      <alignment horizontal="left"/>
      <protection/>
    </xf>
    <xf numFmtId="0" fontId="0" fillId="0" borderId="10" xfId="0" applyFont="1" applyFill="1" applyBorder="1" applyAlignment="1" applyProtection="1">
      <alignment horizontal="left" vertical="center" indent="1"/>
      <protection/>
    </xf>
    <xf numFmtId="0" fontId="4" fillId="44" borderId="10" xfId="0" applyFont="1" applyFill="1" applyBorder="1" applyAlignment="1" applyProtection="1">
      <alignment horizontal="center" vertical="center"/>
      <protection/>
    </xf>
    <xf numFmtId="0" fontId="4" fillId="35" borderId="10" xfId="0" applyFont="1" applyFill="1" applyBorder="1" applyAlignment="1" applyProtection="1">
      <alignment horizontal="center" vertical="center"/>
      <protection/>
    </xf>
    <xf numFmtId="0" fontId="13" fillId="44" borderId="0" xfId="0" applyFont="1" applyFill="1" applyAlignment="1" applyProtection="1">
      <alignment horizontal="left" indent="1"/>
      <protection/>
    </xf>
    <xf numFmtId="0" fontId="4" fillId="36" borderId="10" xfId="0" applyFont="1" applyFill="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99" fillId="44" borderId="0" xfId="0" applyFont="1" applyFill="1" applyAlignment="1" applyProtection="1">
      <alignment horizontal="left" vertical="center" indent="1"/>
      <protection/>
    </xf>
    <xf numFmtId="0" fontId="81" fillId="44" borderId="0" xfId="0" applyFont="1" applyFill="1" applyAlignment="1" applyProtection="1">
      <alignment horizontal="left" vertical="center"/>
      <protection/>
    </xf>
    <xf numFmtId="0" fontId="0" fillId="44" borderId="0" xfId="0" applyFill="1" applyBorder="1" applyAlignment="1" applyProtection="1">
      <alignment horizontal="left" vertical="center" indent="1"/>
      <protection/>
    </xf>
    <xf numFmtId="0" fontId="4" fillId="44" borderId="0" xfId="0" applyFont="1" applyFill="1" applyAlignment="1" applyProtection="1">
      <alignment horizontal="left"/>
      <protection/>
    </xf>
    <xf numFmtId="0" fontId="0" fillId="44" borderId="0" xfId="0" applyFont="1" applyFill="1" applyAlignment="1" applyProtection="1">
      <alignment horizontal="left" indent="1"/>
      <protection/>
    </xf>
    <xf numFmtId="0" fontId="100" fillId="44" borderId="0" xfId="0" applyFont="1" applyFill="1" applyAlignment="1" applyProtection="1">
      <alignment horizontal="center"/>
      <protection/>
    </xf>
    <xf numFmtId="0" fontId="0" fillId="44" borderId="0" xfId="0" applyFill="1" applyAlignment="1" applyProtection="1">
      <alignment horizontal="left" vertical="center" indent="1"/>
      <protection/>
    </xf>
    <xf numFmtId="0" fontId="4" fillId="45" borderId="10" xfId="0" applyFont="1" applyFill="1" applyBorder="1" applyAlignment="1" applyProtection="1">
      <alignment horizontal="center" vertical="center"/>
      <protection/>
    </xf>
    <xf numFmtId="0" fontId="0" fillId="44" borderId="0" xfId="0" applyFill="1" applyAlignment="1" applyProtection="1">
      <alignment horizontal="left"/>
      <protection/>
    </xf>
    <xf numFmtId="0" fontId="85" fillId="44" borderId="0" xfId="0" applyFont="1" applyFill="1" applyAlignment="1" applyProtection="1">
      <alignment horizontal="left"/>
      <protection/>
    </xf>
    <xf numFmtId="0" fontId="2" fillId="44" borderId="0" xfId="0" applyFont="1" applyFill="1" applyAlignment="1" applyProtection="1">
      <alignment horizontal="left" vertical="center"/>
      <protection/>
    </xf>
    <xf numFmtId="0" fontId="0" fillId="44" borderId="0" xfId="0" applyFill="1" applyAlignment="1" applyProtection="1">
      <alignment vertical="center"/>
      <protection/>
    </xf>
    <xf numFmtId="0" fontId="2" fillId="44" borderId="0" xfId="0" applyFont="1" applyFill="1" applyAlignment="1" applyProtection="1">
      <alignment horizontal="left" vertical="center" indent="1"/>
      <protection/>
    </xf>
    <xf numFmtId="0" fontId="84" fillId="44" borderId="0" xfId="0" applyFont="1" applyFill="1" applyAlignment="1" applyProtection="1">
      <alignment horizontal="center" vertical="center"/>
      <protection/>
    </xf>
    <xf numFmtId="0" fontId="14" fillId="44" borderId="0" xfId="0" applyFont="1" applyFill="1" applyAlignment="1" applyProtection="1">
      <alignment vertical="center"/>
      <protection/>
    </xf>
    <xf numFmtId="0" fontId="5" fillId="44" borderId="0" xfId="0" applyFont="1" applyFill="1" applyAlignment="1" applyProtection="1">
      <alignment/>
      <protection/>
    </xf>
    <xf numFmtId="0" fontId="101" fillId="44" borderId="38" xfId="0" applyFont="1" applyFill="1" applyBorder="1" applyAlignment="1" applyProtection="1">
      <alignment horizontal="right" vertical="center" indent="1"/>
      <protection/>
    </xf>
    <xf numFmtId="0" fontId="98" fillId="44" borderId="39" xfId="0" applyFont="1" applyFill="1" applyBorder="1" applyAlignment="1" applyProtection="1">
      <alignment horizontal="center" vertical="center"/>
      <protection/>
    </xf>
    <xf numFmtId="0" fontId="15" fillId="48" borderId="10" xfId="0" applyFont="1" applyFill="1" applyBorder="1" applyAlignment="1" applyProtection="1">
      <alignment horizontal="left" vertical="center" indent="1"/>
      <protection/>
    </xf>
    <xf numFmtId="0" fontId="4" fillId="0" borderId="40" xfId="0" applyFont="1" applyFill="1" applyBorder="1" applyAlignment="1" applyProtection="1">
      <alignment horizontal="center" vertical="center"/>
      <protection/>
    </xf>
    <xf numFmtId="0" fontId="4" fillId="44" borderId="41" xfId="0" applyFont="1" applyFill="1" applyBorder="1" applyAlignment="1" applyProtection="1">
      <alignment vertical="center"/>
      <protection/>
    </xf>
    <xf numFmtId="0" fontId="4" fillId="44" borderId="0" xfId="0" applyFont="1" applyFill="1" applyBorder="1" applyAlignment="1" applyProtection="1">
      <alignment vertical="center"/>
      <protection/>
    </xf>
    <xf numFmtId="0" fontId="101" fillId="44" borderId="42" xfId="0" applyFont="1" applyFill="1" applyBorder="1" applyAlignment="1" applyProtection="1">
      <alignment horizontal="right" vertical="center" indent="1"/>
      <protection/>
    </xf>
    <xf numFmtId="0" fontId="98" fillId="44" borderId="43" xfId="0" applyFont="1" applyFill="1" applyBorder="1" applyAlignment="1" applyProtection="1">
      <alignment horizontal="center" vertical="center"/>
      <protection/>
    </xf>
    <xf numFmtId="0" fontId="101" fillId="44" borderId="44" xfId="0" applyFont="1" applyFill="1" applyBorder="1" applyAlignment="1" applyProtection="1">
      <alignment horizontal="right" vertical="center" indent="1"/>
      <protection/>
    </xf>
    <xf numFmtId="0" fontId="98" fillId="44" borderId="45" xfId="0" applyFont="1" applyFill="1" applyBorder="1" applyAlignment="1" applyProtection="1">
      <alignment horizontal="center" vertical="center"/>
      <protection/>
    </xf>
    <xf numFmtId="0" fontId="4" fillId="44" borderId="0" xfId="0" applyFont="1" applyFill="1" applyAlignment="1" applyProtection="1">
      <alignment horizontal="center" vertical="center"/>
      <protection/>
    </xf>
    <xf numFmtId="0" fontId="90" fillId="44" borderId="0" xfId="0" applyFont="1" applyFill="1" applyBorder="1" applyAlignment="1" applyProtection="1">
      <alignment horizontal="right" vertical="center" indent="3"/>
      <protection/>
    </xf>
    <xf numFmtId="0" fontId="102" fillId="44" borderId="10" xfId="0" applyFont="1" applyFill="1" applyBorder="1" applyAlignment="1" applyProtection="1">
      <alignment horizontal="left" vertical="center" wrapText="1" indent="1"/>
      <protection/>
    </xf>
    <xf numFmtId="0" fontId="2" fillId="44" borderId="0" xfId="0" applyFont="1" applyFill="1" applyAlignment="1" applyProtection="1">
      <alignment horizontal="right" vertical="center" indent="3"/>
      <protection/>
    </xf>
    <xf numFmtId="0" fontId="0" fillId="44" borderId="0" xfId="0" applyFill="1" applyAlignment="1" applyProtection="1">
      <alignment horizontal="right" indent="3"/>
      <protection/>
    </xf>
    <xf numFmtId="0" fontId="97" fillId="44" borderId="15" xfId="0" applyFont="1" applyFill="1" applyBorder="1" applyAlignment="1" applyProtection="1">
      <alignment horizontal="center" vertical="center"/>
      <protection/>
    </xf>
    <xf numFmtId="0" fontId="97" fillId="44" borderId="23" xfId="0" applyFont="1" applyFill="1" applyBorder="1" applyAlignment="1" applyProtection="1">
      <alignment horizontal="center" vertical="center"/>
      <protection/>
    </xf>
    <xf numFmtId="0" fontId="4" fillId="44" borderId="12" xfId="0" applyFont="1" applyFill="1" applyBorder="1" applyAlignment="1" applyProtection="1">
      <alignment vertical="center"/>
      <protection/>
    </xf>
    <xf numFmtId="0" fontId="97" fillId="44" borderId="14" xfId="0" applyFont="1" applyFill="1" applyBorder="1" applyAlignment="1" applyProtection="1">
      <alignment horizontal="center" vertical="center"/>
      <protection/>
    </xf>
    <xf numFmtId="0" fontId="97" fillId="44" borderId="15" xfId="0" applyFont="1" applyFill="1" applyBorder="1" applyAlignment="1" applyProtection="1">
      <alignment horizontal="center" vertical="center" wrapText="1"/>
      <protection/>
    </xf>
    <xf numFmtId="0" fontId="4" fillId="0" borderId="40" xfId="0" applyFont="1" applyBorder="1" applyAlignment="1" applyProtection="1">
      <alignment horizontal="center" vertical="center"/>
      <protection/>
    </xf>
    <xf numFmtId="0" fontId="4" fillId="38" borderId="40" xfId="0" applyFont="1" applyFill="1" applyBorder="1" applyAlignment="1" applyProtection="1">
      <alignment horizontal="center" vertical="center"/>
      <protection/>
    </xf>
    <xf numFmtId="0" fontId="4" fillId="36" borderId="40" xfId="0" applyFont="1" applyFill="1" applyBorder="1" applyAlignment="1" applyProtection="1">
      <alignment horizontal="center" vertical="center"/>
      <protection/>
    </xf>
    <xf numFmtId="0" fontId="0" fillId="44" borderId="0" xfId="0" applyFont="1" applyFill="1" applyAlignment="1" applyProtection="1">
      <alignment horizontal="left" vertical="center" indent="2"/>
      <protection/>
    </xf>
    <xf numFmtId="0" fontId="0" fillId="0" borderId="0" xfId="0" applyFill="1" applyAlignment="1" applyProtection="1">
      <alignment/>
      <protection/>
    </xf>
    <xf numFmtId="0" fontId="2" fillId="0" borderId="0" xfId="0" applyFont="1" applyAlignment="1" applyProtection="1">
      <alignment vertical="center"/>
      <protection/>
    </xf>
    <xf numFmtId="0" fontId="0" fillId="0" borderId="0" xfId="0" applyAlignment="1" applyProtection="1">
      <alignment/>
      <protection/>
    </xf>
    <xf numFmtId="0" fontId="103" fillId="44" borderId="0" xfId="0" applyFont="1" applyFill="1" applyAlignment="1" applyProtection="1">
      <alignment horizontal="left" vertical="center"/>
      <protection/>
    </xf>
    <xf numFmtId="0" fontId="102" fillId="44" borderId="10" xfId="0" applyFont="1" applyFill="1" applyBorder="1" applyAlignment="1" applyProtection="1">
      <alignment horizontal="left" vertical="center" indent="1"/>
      <protection/>
    </xf>
    <xf numFmtId="0" fontId="0" fillId="45" borderId="10" xfId="0" applyFont="1" applyFill="1" applyBorder="1" applyAlignment="1" applyProtection="1">
      <alignment horizontal="center" vertical="center" wrapText="1"/>
      <protection/>
    </xf>
    <xf numFmtId="0" fontId="17" fillId="0" borderId="46" xfId="0" applyFont="1" applyBorder="1" applyAlignment="1">
      <alignment vertical="center" wrapText="1"/>
    </xf>
    <xf numFmtId="0" fontId="0" fillId="44" borderId="0" xfId="0" applyFont="1" applyFill="1" applyBorder="1" applyAlignment="1" applyProtection="1">
      <alignment horizontal="center"/>
      <protection/>
    </xf>
    <xf numFmtId="0" fontId="104" fillId="44" borderId="0" xfId="0" applyFont="1" applyFill="1" applyAlignment="1" applyProtection="1">
      <alignment horizontal="right" vertical="center"/>
      <protection/>
    </xf>
    <xf numFmtId="0" fontId="105" fillId="48" borderId="10" xfId="0" applyFont="1" applyFill="1" applyBorder="1" applyAlignment="1" applyProtection="1">
      <alignment horizontal="center" vertical="center"/>
      <protection/>
    </xf>
    <xf numFmtId="0" fontId="90" fillId="48" borderId="47" xfId="0" applyFont="1" applyFill="1" applyBorder="1" applyAlignment="1" applyProtection="1">
      <alignment horizontal="right" vertical="center" indent="1"/>
      <protection/>
    </xf>
    <xf numFmtId="0" fontId="81" fillId="48" borderId="48"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locked="0"/>
    </xf>
    <xf numFmtId="0" fontId="0" fillId="48" borderId="49" xfId="0" applyFont="1" applyFill="1" applyBorder="1" applyAlignment="1" applyProtection="1">
      <alignment horizontal="center" vertical="center"/>
      <protection locked="0"/>
    </xf>
    <xf numFmtId="0" fontId="0" fillId="48" borderId="49" xfId="0" applyFill="1" applyBorder="1" applyAlignment="1" applyProtection="1">
      <alignment horizontal="center" vertical="center"/>
      <protection/>
    </xf>
    <xf numFmtId="0" fontId="0" fillId="0" borderId="27" xfId="0" applyFill="1" applyBorder="1" applyAlignment="1" applyProtection="1">
      <alignment horizontal="center" vertical="center"/>
      <protection locked="0"/>
    </xf>
    <xf numFmtId="0" fontId="0" fillId="48" borderId="49" xfId="0" applyFill="1" applyBorder="1" applyAlignment="1" applyProtection="1">
      <alignment horizontal="center" vertical="center"/>
      <protection locked="0"/>
    </xf>
    <xf numFmtId="0" fontId="0" fillId="48" borderId="50" xfId="0" applyFont="1" applyFill="1" applyBorder="1" applyAlignment="1" applyProtection="1">
      <alignment horizontal="center"/>
      <protection/>
    </xf>
    <xf numFmtId="0" fontId="4" fillId="48" borderId="50" xfId="0" applyFont="1" applyFill="1" applyBorder="1" applyAlignment="1" applyProtection="1">
      <alignment vertical="center"/>
      <protection/>
    </xf>
    <xf numFmtId="0" fontId="0" fillId="48" borderId="0" xfId="0" applyFont="1" applyFill="1" applyBorder="1" applyAlignment="1" applyProtection="1">
      <alignment horizontal="center"/>
      <protection/>
    </xf>
    <xf numFmtId="0" fontId="4" fillId="48" borderId="0" xfId="0" applyFont="1" applyFill="1" applyBorder="1" applyAlignment="1" applyProtection="1">
      <alignment vertical="center"/>
      <protection/>
    </xf>
    <xf numFmtId="0" fontId="19" fillId="48" borderId="0" xfId="0" applyFont="1" applyFill="1" applyBorder="1" applyAlignment="1" applyProtection="1">
      <alignment horizontal="center" vertical="center"/>
      <protection/>
    </xf>
    <xf numFmtId="0" fontId="106" fillId="48" borderId="51" xfId="0" applyFont="1" applyFill="1" applyBorder="1" applyAlignment="1" applyProtection="1">
      <alignment horizontal="center" vertical="center"/>
      <protection/>
    </xf>
    <xf numFmtId="0" fontId="18" fillId="48" borderId="52" xfId="0" applyFont="1" applyFill="1" applyBorder="1" applyAlignment="1" applyProtection="1">
      <alignment horizontal="center" vertical="center"/>
      <protection/>
    </xf>
    <xf numFmtId="0" fontId="19" fillId="48" borderId="53" xfId="0" applyFont="1" applyFill="1" applyBorder="1" applyAlignment="1" applyProtection="1">
      <alignment horizontal="center" vertical="center"/>
      <protection/>
    </xf>
    <xf numFmtId="0" fontId="0" fillId="0" borderId="27" xfId="0" applyFont="1" applyFill="1" applyBorder="1" applyAlignment="1" applyProtection="1">
      <alignment horizontal="left" vertical="center" indent="1"/>
      <protection/>
    </xf>
    <xf numFmtId="0" fontId="0" fillId="0" borderId="49" xfId="0" applyFill="1" applyBorder="1" applyAlignment="1" applyProtection="1">
      <alignment horizontal="center" vertical="center"/>
      <protection locked="0"/>
    </xf>
    <xf numFmtId="0" fontId="5" fillId="44" borderId="0" xfId="0" applyFont="1" applyFill="1" applyAlignment="1" applyProtection="1">
      <alignment horizontal="right" vertical="top"/>
      <protection/>
    </xf>
    <xf numFmtId="0" fontId="5" fillId="44" borderId="0" xfId="0" applyFont="1" applyFill="1" applyAlignment="1" applyProtection="1">
      <alignment horizontal="right" vertical="top" indent="1"/>
      <protection/>
    </xf>
    <xf numFmtId="0" fontId="4" fillId="36" borderId="54" xfId="0" applyFont="1" applyFill="1" applyBorder="1" applyAlignment="1">
      <alignment horizontal="center" vertical="center"/>
    </xf>
    <xf numFmtId="0" fontId="4" fillId="36" borderId="55" xfId="0" applyFont="1" applyFill="1" applyBorder="1" applyAlignment="1">
      <alignment horizontal="left" vertical="center" indent="1"/>
    </xf>
    <xf numFmtId="164" fontId="4" fillId="0" borderId="56" xfId="0" applyNumberFormat="1" applyFont="1" applyFill="1" applyBorder="1" applyAlignment="1">
      <alignment horizontal="center" vertical="center"/>
    </xf>
    <xf numFmtId="0" fontId="4" fillId="36" borderId="55" xfId="0" applyFont="1" applyFill="1" applyBorder="1" applyAlignment="1">
      <alignment horizontal="center" vertical="center"/>
    </xf>
    <xf numFmtId="0" fontId="4" fillId="36" borderId="57" xfId="0" applyFont="1" applyFill="1" applyBorder="1" applyAlignment="1">
      <alignment horizontal="center"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58" xfId="0" applyFont="1" applyBorder="1" applyAlignment="1">
      <alignment vertical="center"/>
    </xf>
    <xf numFmtId="0" fontId="4" fillId="37" borderId="59" xfId="0" applyFont="1" applyFill="1" applyBorder="1" applyAlignment="1">
      <alignment horizontal="center" vertical="center"/>
    </xf>
    <xf numFmtId="0" fontId="4" fillId="37" borderId="60" xfId="0" applyFont="1" applyFill="1" applyBorder="1" applyAlignment="1">
      <alignment horizontal="left" vertical="center" wrapText="1" indent="1"/>
    </xf>
    <xf numFmtId="164" fontId="4" fillId="0" borderId="61" xfId="0" applyNumberFormat="1" applyFont="1" applyFill="1" applyBorder="1" applyAlignment="1">
      <alignment horizontal="center" vertical="center"/>
    </xf>
    <xf numFmtId="0" fontId="4" fillId="37" borderId="60" xfId="0" applyFont="1" applyFill="1" applyBorder="1" applyAlignment="1">
      <alignment horizontal="center" vertical="center"/>
    </xf>
    <xf numFmtId="0" fontId="4" fillId="37" borderId="62"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left" vertical="center" indent="1"/>
    </xf>
    <xf numFmtId="164" fontId="4" fillId="0" borderId="55" xfId="0" applyNumberFormat="1" applyFont="1" applyBorder="1" applyAlignment="1">
      <alignment horizontal="center" vertical="center"/>
    </xf>
    <xf numFmtId="0" fontId="4" fillId="0" borderId="55" xfId="0" applyFont="1" applyBorder="1" applyAlignment="1">
      <alignment horizontal="center" vertical="center"/>
    </xf>
    <xf numFmtId="0" fontId="4" fillId="0" borderId="57" xfId="0" applyFont="1" applyBorder="1" applyAlignment="1">
      <alignment horizontal="center" vertical="center"/>
    </xf>
    <xf numFmtId="0" fontId="0" fillId="0" borderId="0" xfId="0" applyFont="1" applyBorder="1" applyAlignment="1">
      <alignment/>
    </xf>
    <xf numFmtId="0" fontId="0" fillId="0" borderId="58" xfId="0" applyFont="1" applyBorder="1" applyAlignment="1">
      <alignment/>
    </xf>
    <xf numFmtId="0" fontId="4" fillId="38" borderId="63" xfId="0" applyFont="1" applyFill="1" applyBorder="1" applyAlignment="1">
      <alignment horizontal="center" vertical="center"/>
    </xf>
    <xf numFmtId="0" fontId="4" fillId="40" borderId="64" xfId="0" applyFont="1" applyFill="1" applyBorder="1" applyAlignment="1">
      <alignment horizontal="center" vertical="center"/>
    </xf>
    <xf numFmtId="0" fontId="4" fillId="36" borderId="59" xfId="0" applyFont="1" applyFill="1" applyBorder="1" applyAlignment="1">
      <alignment horizontal="center" vertical="center"/>
    </xf>
    <xf numFmtId="0" fontId="4" fillId="36" borderId="60" xfId="0" applyFont="1" applyFill="1" applyBorder="1" applyAlignment="1">
      <alignment horizontal="left" vertical="center" indent="1"/>
    </xf>
    <xf numFmtId="164" fontId="4" fillId="0" borderId="60" xfId="0" applyNumberFormat="1" applyFont="1" applyFill="1" applyBorder="1" applyAlignment="1">
      <alignment horizontal="center" vertical="center"/>
    </xf>
    <xf numFmtId="0" fontId="4" fillId="40" borderId="60" xfId="0" applyFont="1" applyFill="1" applyBorder="1" applyAlignment="1">
      <alignment horizontal="center" vertical="center"/>
    </xf>
    <xf numFmtId="0" fontId="4" fillId="40" borderId="62" xfId="0" applyFont="1" applyFill="1" applyBorder="1" applyAlignment="1">
      <alignment horizontal="center" vertical="center"/>
    </xf>
    <xf numFmtId="0" fontId="91" fillId="0" borderId="0" xfId="0" applyFont="1" applyFill="1" applyBorder="1" applyAlignment="1" applyProtection="1">
      <alignment horizontal="center" vertical="center"/>
      <protection/>
    </xf>
    <xf numFmtId="0" fontId="0" fillId="44" borderId="0" xfId="0" applyFill="1" applyBorder="1" applyAlignment="1" applyProtection="1">
      <alignment horizontal="center" vertical="center"/>
      <protection/>
    </xf>
    <xf numFmtId="0" fontId="0" fillId="45" borderId="0" xfId="0" applyFill="1" applyBorder="1" applyAlignment="1" applyProtection="1">
      <alignment horizontal="center" vertical="center" wrapText="1"/>
      <protection/>
    </xf>
    <xf numFmtId="0" fontId="4" fillId="48" borderId="0" xfId="0" applyFont="1" applyFill="1" applyBorder="1" applyAlignment="1" applyProtection="1">
      <alignment horizontal="center" vertical="center"/>
      <protection/>
    </xf>
    <xf numFmtId="0" fontId="4" fillId="48" borderId="10" xfId="0" applyFont="1" applyFill="1" applyBorder="1" applyAlignment="1" applyProtection="1">
      <alignment horizontal="left" vertical="center" indent="1"/>
      <protection/>
    </xf>
    <xf numFmtId="0" fontId="4" fillId="48" borderId="0" xfId="0" applyFont="1" applyFill="1" applyBorder="1" applyAlignment="1" applyProtection="1">
      <alignment horizontal="left" vertical="center" indent="1"/>
      <protection/>
    </xf>
    <xf numFmtId="0" fontId="107" fillId="46" borderId="0" xfId="0" applyFont="1" applyFill="1" applyBorder="1" applyAlignment="1" applyProtection="1">
      <alignment horizontal="center" vertical="center"/>
      <protection/>
    </xf>
    <xf numFmtId="0" fontId="106" fillId="0" borderId="46" xfId="0" applyFont="1" applyBorder="1" applyAlignment="1">
      <alignment horizontal="left" vertical="center" wrapText="1"/>
    </xf>
    <xf numFmtId="0" fontId="106" fillId="0" borderId="46" xfId="0" applyFont="1" applyBorder="1" applyAlignment="1">
      <alignment horizontal="right" vertical="center" wrapText="1"/>
    </xf>
    <xf numFmtId="0" fontId="0" fillId="0" borderId="0" xfId="0" applyBorder="1" applyAlignment="1">
      <alignment horizontal="center"/>
    </xf>
    <xf numFmtId="0" fontId="5" fillId="0" borderId="65" xfId="0" applyFont="1" applyBorder="1" applyAlignment="1">
      <alignment horizontal="center" vertical="center"/>
    </xf>
    <xf numFmtId="0" fontId="92" fillId="0" borderId="36" xfId="0" applyFont="1" applyBorder="1" applyAlignment="1">
      <alignment horizontal="center" vertical="center"/>
    </xf>
    <xf numFmtId="0" fontId="84" fillId="0" borderId="66" xfId="0" applyFont="1" applyBorder="1" applyAlignment="1">
      <alignment horizontal="center" vertical="center" wrapText="1"/>
    </xf>
    <xf numFmtId="0" fontId="0" fillId="0" borderId="67" xfId="0" applyBorder="1" applyAlignment="1">
      <alignment horizontal="center" vertical="center"/>
    </xf>
    <xf numFmtId="0" fontId="4" fillId="43" borderId="15" xfId="0" applyFont="1" applyFill="1" applyBorder="1" applyAlignment="1">
      <alignment horizontal="center" vertical="center"/>
    </xf>
    <xf numFmtId="0" fontId="0" fillId="0" borderId="14" xfId="0" applyBorder="1" applyAlignment="1">
      <alignment horizontal="center" vertical="center"/>
    </xf>
    <xf numFmtId="0" fontId="4" fillId="42" borderId="15" xfId="0" applyFont="1" applyFill="1" applyBorder="1" applyAlignment="1">
      <alignment horizontal="center" vertical="center"/>
    </xf>
    <xf numFmtId="0" fontId="4" fillId="0" borderId="15" xfId="0" applyFont="1" applyBorder="1" applyAlignment="1">
      <alignment horizontal="center" vertical="center"/>
    </xf>
    <xf numFmtId="0" fontId="6" fillId="0" borderId="68" xfId="0" applyFont="1" applyBorder="1" applyAlignment="1">
      <alignment horizontal="center" vertical="center"/>
    </xf>
    <xf numFmtId="0" fontId="7" fillId="0" borderId="65"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11" xfId="0" applyFont="1" applyBorder="1" applyAlignment="1">
      <alignment horizontal="center" vertical="center"/>
    </xf>
    <xf numFmtId="0" fontId="7" fillId="0" borderId="22"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86" fillId="0" borderId="0" xfId="0" applyFont="1" applyAlignment="1">
      <alignment horizontal="center" vertical="center"/>
    </xf>
    <xf numFmtId="0" fontId="6" fillId="0" borderId="65"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11" xfId="0" applyFont="1" applyBorder="1" applyAlignment="1">
      <alignment horizontal="center" vertical="center"/>
    </xf>
    <xf numFmtId="0" fontId="6" fillId="0" borderId="22" xfId="0" applyFont="1" applyBorder="1" applyAlignment="1">
      <alignment horizontal="center" vertical="center"/>
    </xf>
    <xf numFmtId="0" fontId="0" fillId="0" borderId="65"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87" fillId="0" borderId="30" xfId="0" applyFont="1" applyBorder="1" applyAlignment="1">
      <alignment horizontal="left" vertical="center" wrapText="1" indent="1"/>
    </xf>
    <xf numFmtId="0" fontId="87" fillId="0" borderId="31" xfId="0" applyFont="1" applyBorder="1" applyAlignment="1">
      <alignment horizontal="left" vertical="center" wrapText="1" indent="1"/>
    </xf>
    <xf numFmtId="0" fontId="4" fillId="40" borderId="15" xfId="0" applyFont="1" applyFill="1" applyBorder="1" applyAlignment="1">
      <alignment horizontal="center" vertical="center"/>
    </xf>
    <xf numFmtId="0" fontId="4" fillId="40" borderId="14" xfId="0" applyFont="1" applyFill="1" applyBorder="1" applyAlignment="1">
      <alignment horizontal="center" vertical="center"/>
    </xf>
    <xf numFmtId="0" fontId="4" fillId="0" borderId="14" xfId="0" applyFont="1" applyBorder="1" applyAlignment="1">
      <alignment horizontal="center" vertical="center"/>
    </xf>
    <xf numFmtId="0" fontId="91" fillId="0" borderId="71" xfId="0" applyFont="1" applyBorder="1" applyAlignment="1">
      <alignment horizontal="center" vertical="center" wrapText="1"/>
    </xf>
    <xf numFmtId="0" fontId="0" fillId="0" borderId="71" xfId="0" applyBorder="1" applyAlignment="1">
      <alignment horizontal="center" vertical="center" wrapText="1"/>
    </xf>
    <xf numFmtId="0" fontId="0" fillId="0" borderId="0" xfId="0" applyAlignment="1">
      <alignment horizontal="center" vertical="center" wrapText="1"/>
    </xf>
    <xf numFmtId="0" fontId="4" fillId="0" borderId="15" xfId="0" applyFont="1" applyBorder="1" applyAlignment="1">
      <alignment horizontal="left" vertical="center" wrapText="1" indent="1"/>
    </xf>
    <xf numFmtId="0" fontId="4" fillId="0" borderId="14" xfId="0" applyFont="1" applyBorder="1" applyAlignment="1">
      <alignment horizontal="left" vertical="center" indent="1"/>
    </xf>
    <xf numFmtId="0" fontId="0" fillId="0" borderId="0" xfId="0" applyAlignment="1">
      <alignment vertical="center" wrapText="1"/>
    </xf>
    <xf numFmtId="0" fontId="9" fillId="0" borderId="0" xfId="0" applyFont="1" applyAlignment="1">
      <alignment horizontal="left" vertical="center" wrapText="1" indent="1"/>
    </xf>
    <xf numFmtId="0" fontId="10" fillId="0" borderId="0" xfId="0" applyFont="1" applyAlignment="1">
      <alignment horizontal="left" vertical="center" wrapText="1" indent="1"/>
    </xf>
    <xf numFmtId="0" fontId="0" fillId="0" borderId="0" xfId="0" applyAlignment="1">
      <alignment horizontal="left" vertical="center" wrapText="1" indent="1"/>
    </xf>
    <xf numFmtId="0" fontId="88" fillId="0" borderId="72" xfId="0" applyFont="1" applyBorder="1" applyAlignment="1">
      <alignment horizontal="left" vertical="center" wrapText="1" indent="1"/>
    </xf>
    <xf numFmtId="0" fontId="0" fillId="0" borderId="73" xfId="0" applyBorder="1" applyAlignment="1">
      <alignment horizontal="left" vertical="center" wrapText="1" indent="1"/>
    </xf>
    <xf numFmtId="0" fontId="0" fillId="0" borderId="23" xfId="0" applyBorder="1" applyAlignment="1">
      <alignment horizontal="left" vertical="center" wrapText="1" indent="1"/>
    </xf>
    <xf numFmtId="0" fontId="90" fillId="0" borderId="0" xfId="0" applyFont="1" applyAlignment="1">
      <alignment horizontal="center" vertical="center"/>
    </xf>
    <xf numFmtId="0" fontId="84" fillId="0" borderId="66" xfId="0" applyFont="1" applyFill="1" applyBorder="1" applyAlignment="1">
      <alignment horizontal="center" vertical="center"/>
    </xf>
    <xf numFmtId="0" fontId="84" fillId="0" borderId="67" xfId="0" applyFont="1" applyFill="1" applyBorder="1" applyAlignment="1">
      <alignment horizontal="center" vertical="center"/>
    </xf>
    <xf numFmtId="0" fontId="87" fillId="0" borderId="74" xfId="0" applyFont="1" applyBorder="1" applyAlignment="1">
      <alignment horizontal="left" vertical="center" wrapText="1" indent="1"/>
    </xf>
    <xf numFmtId="0" fontId="0" fillId="0" borderId="14" xfId="0" applyFont="1" applyBorder="1" applyAlignment="1">
      <alignment horizontal="left" vertical="center" wrapText="1" indent="1"/>
    </xf>
    <xf numFmtId="0" fontId="84" fillId="0" borderId="58" xfId="0" applyFont="1" applyBorder="1" applyAlignment="1">
      <alignment horizontal="center" vertical="center" wrapText="1"/>
    </xf>
    <xf numFmtId="0" fontId="84" fillId="0" borderId="58" xfId="0" applyFont="1" applyBorder="1" applyAlignment="1">
      <alignment horizontal="center" vertical="center"/>
    </xf>
    <xf numFmtId="0" fontId="87" fillId="0" borderId="75" xfId="0" applyFont="1" applyBorder="1" applyAlignment="1">
      <alignment horizontal="center" vertical="center" wrapText="1"/>
    </xf>
    <xf numFmtId="0" fontId="87" fillId="0" borderId="76" xfId="0" applyFont="1" applyBorder="1" applyAlignment="1">
      <alignment horizontal="center" vertical="center" wrapText="1"/>
    </xf>
    <xf numFmtId="0" fontId="10" fillId="0" borderId="0" xfId="0" applyFont="1" applyAlignment="1">
      <alignment horizontal="left" vertical="top" wrapText="1" indent="1"/>
    </xf>
    <xf numFmtId="0" fontId="0" fillId="0" borderId="0" xfId="0" applyAlignment="1">
      <alignment horizontal="left" vertical="top" wrapText="1" indent="1"/>
    </xf>
    <xf numFmtId="0" fontId="0" fillId="0" borderId="0" xfId="0" applyAlignment="1">
      <alignment horizontal="left" vertical="top" wrapText="1"/>
    </xf>
    <xf numFmtId="0" fontId="81" fillId="0" borderId="0" xfId="0" applyFont="1" applyAlignment="1">
      <alignment horizontal="center" vertical="center"/>
    </xf>
    <xf numFmtId="0" fontId="91" fillId="0" borderId="13" xfId="0" applyFont="1" applyBorder="1" applyAlignment="1">
      <alignment horizontal="center" vertical="center" wrapText="1"/>
    </xf>
    <xf numFmtId="0" fontId="4" fillId="37" borderId="15" xfId="0" applyFont="1" applyFill="1" applyBorder="1" applyAlignment="1">
      <alignment horizontal="center" vertical="center"/>
    </xf>
    <xf numFmtId="0" fontId="4" fillId="37" borderId="14" xfId="0" applyFont="1" applyFill="1" applyBorder="1" applyAlignment="1">
      <alignment horizontal="center" vertical="center"/>
    </xf>
    <xf numFmtId="0" fontId="4" fillId="37" borderId="15" xfId="0" applyFont="1" applyFill="1" applyBorder="1" applyAlignment="1">
      <alignment horizontal="left" vertical="center" wrapText="1" indent="1"/>
    </xf>
    <xf numFmtId="0" fontId="4" fillId="37" borderId="14" xfId="0" applyFont="1" applyFill="1" applyBorder="1" applyAlignment="1">
      <alignment horizontal="left" vertical="center" wrapText="1" inden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84" fillId="0" borderId="77"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78" xfId="0" applyFont="1" applyBorder="1" applyAlignment="1">
      <alignment horizontal="center" vertical="center" wrapText="1"/>
    </xf>
    <xf numFmtId="0" fontId="91" fillId="0" borderId="0" xfId="0" applyFont="1" applyBorder="1" applyAlignment="1">
      <alignment horizontal="center" vertical="center" wrapText="1"/>
    </xf>
    <xf numFmtId="0" fontId="84" fillId="0" borderId="66" xfId="0" applyFont="1" applyBorder="1" applyAlignment="1">
      <alignment horizontal="center" vertical="center"/>
    </xf>
    <xf numFmtId="0" fontId="84" fillId="0" borderId="41" xfId="0" applyFont="1" applyBorder="1" applyAlignment="1">
      <alignment horizontal="center" vertical="center"/>
    </xf>
    <xf numFmtId="0" fontId="84" fillId="0" borderId="67" xfId="0" applyFont="1" applyBorder="1" applyAlignment="1">
      <alignment horizontal="center" vertical="center"/>
    </xf>
    <xf numFmtId="0" fontId="0" fillId="42" borderId="15" xfId="0" applyFont="1" applyFill="1" applyBorder="1" applyAlignment="1">
      <alignment horizontal="left" vertical="center" wrapText="1" indent="1"/>
    </xf>
    <xf numFmtId="0" fontId="0" fillId="42" borderId="14" xfId="0" applyFont="1" applyFill="1" applyBorder="1" applyAlignment="1">
      <alignment horizontal="left" vertical="center" wrapText="1" indent="1"/>
    </xf>
    <xf numFmtId="0" fontId="88" fillId="0" borderId="73" xfId="0" applyFont="1" applyBorder="1" applyAlignment="1">
      <alignment horizontal="left" vertical="center" wrapText="1" indent="1"/>
    </xf>
    <xf numFmtId="0" fontId="84" fillId="0" borderId="41" xfId="0" applyFont="1" applyFill="1" applyBorder="1" applyAlignment="1">
      <alignment horizontal="center" vertical="center"/>
    </xf>
    <xf numFmtId="0" fontId="87" fillId="0" borderId="79" xfId="0" applyFont="1" applyBorder="1" applyAlignment="1">
      <alignment horizontal="left" vertical="center" wrapText="1" indent="1"/>
    </xf>
    <xf numFmtId="0" fontId="87" fillId="0" borderId="80" xfId="0" applyFont="1" applyBorder="1" applyAlignment="1">
      <alignment horizontal="left" vertical="center" wrapText="1" indent="1"/>
    </xf>
    <xf numFmtId="0" fontId="87" fillId="0" borderId="81" xfId="0" applyFont="1" applyBorder="1" applyAlignment="1">
      <alignment horizontal="left" vertical="center" wrapText="1" indent="1"/>
    </xf>
    <xf numFmtId="0" fontId="87" fillId="0" borderId="82" xfId="0" applyFont="1" applyBorder="1" applyAlignment="1">
      <alignment horizontal="left" vertical="center" wrapText="1" indent="1"/>
    </xf>
    <xf numFmtId="0" fontId="87" fillId="0" borderId="0" xfId="0" applyFont="1" applyBorder="1" applyAlignment="1">
      <alignment horizontal="left" vertical="center" wrapText="1" indent="1"/>
    </xf>
    <xf numFmtId="0" fontId="87" fillId="0" borderId="83" xfId="0" applyFont="1" applyBorder="1" applyAlignment="1">
      <alignment horizontal="left" vertical="center" wrapText="1" indent="1"/>
    </xf>
    <xf numFmtId="0" fontId="87" fillId="0" borderId="84" xfId="0" applyFont="1" applyBorder="1" applyAlignment="1">
      <alignment horizontal="left" vertical="center" wrapText="1" indent="1"/>
    </xf>
    <xf numFmtId="0" fontId="87" fillId="0" borderId="85" xfId="0" applyFont="1" applyBorder="1" applyAlignment="1">
      <alignment horizontal="left" vertical="center" wrapText="1" indent="1"/>
    </xf>
    <xf numFmtId="0" fontId="87" fillId="0" borderId="86" xfId="0" applyFont="1" applyBorder="1" applyAlignment="1">
      <alignment horizontal="left" vertical="center" wrapText="1" indent="1"/>
    </xf>
    <xf numFmtId="0" fontId="87" fillId="0" borderId="87" xfId="0" applyFont="1" applyBorder="1" applyAlignment="1">
      <alignment horizontal="center" vertical="center" wrapText="1"/>
    </xf>
    <xf numFmtId="0" fontId="87" fillId="0" borderId="23" xfId="0" applyFont="1" applyBorder="1" applyAlignment="1">
      <alignment horizontal="center" vertical="center" wrapText="1"/>
    </xf>
    <xf numFmtId="0" fontId="0" fillId="0" borderId="88" xfId="0" applyBorder="1" applyAlignment="1">
      <alignment vertical="center" wrapText="1"/>
    </xf>
    <xf numFmtId="0" fontId="90" fillId="0" borderId="0" xfId="0" applyFont="1" applyBorder="1" applyAlignment="1">
      <alignment horizontal="center" vertical="center"/>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19" xfId="0" applyFont="1" applyBorder="1" applyAlignment="1">
      <alignment horizontal="center" vertical="center" wrapText="1"/>
    </xf>
    <xf numFmtId="0" fontId="0" fillId="0" borderId="14" xfId="0" applyBorder="1" applyAlignment="1">
      <alignment horizontal="left" vertical="center" wrapText="1" indent="1"/>
    </xf>
    <xf numFmtId="0" fontId="4" fillId="0" borderId="15" xfId="0" applyFont="1" applyFill="1" applyBorder="1" applyAlignment="1">
      <alignment horizontal="center" vertical="center" wrapText="1"/>
    </xf>
    <xf numFmtId="0" fontId="0" fillId="0" borderId="14" xfId="0" applyFill="1" applyBorder="1" applyAlignment="1">
      <alignment horizontal="center" vertical="center" wrapText="1"/>
    </xf>
    <xf numFmtId="0" fontId="88" fillId="0" borderId="91" xfId="0" applyFont="1" applyBorder="1" applyAlignment="1">
      <alignment horizontal="left" vertical="center" wrapText="1" indent="1"/>
    </xf>
    <xf numFmtId="0" fontId="83" fillId="44" borderId="92" xfId="0" applyFont="1" applyFill="1" applyBorder="1" applyAlignment="1" applyProtection="1">
      <alignment horizontal="center" vertical="center" wrapText="1"/>
      <protection/>
    </xf>
    <xf numFmtId="0" fontId="90" fillId="44" borderId="0" xfId="0" applyFont="1" applyFill="1" applyBorder="1" applyAlignment="1" applyProtection="1">
      <alignment horizontal="right" vertical="center" indent="3"/>
      <protection/>
    </xf>
    <xf numFmtId="0" fontId="97" fillId="40" borderId="15" xfId="0" applyFont="1" applyFill="1" applyBorder="1" applyAlignment="1" applyProtection="1">
      <alignment horizontal="center" vertical="center"/>
      <protection/>
    </xf>
    <xf numFmtId="0" fontId="83" fillId="40" borderId="23" xfId="0" applyFont="1" applyFill="1" applyBorder="1" applyAlignment="1" applyProtection="1">
      <alignment horizontal="center" vertical="center"/>
      <protection/>
    </xf>
    <xf numFmtId="0" fontId="83" fillId="40" borderId="14" xfId="0" applyFont="1" applyFill="1" applyBorder="1" applyAlignment="1" applyProtection="1">
      <alignment horizontal="center" vertical="center"/>
      <protection/>
    </xf>
    <xf numFmtId="0" fontId="14" fillId="44" borderId="92" xfId="0" applyFont="1" applyFill="1" applyBorder="1" applyAlignment="1" applyProtection="1">
      <alignment horizontal="left" vertical="center" indent="1"/>
      <protection/>
    </xf>
    <xf numFmtId="0" fontId="14" fillId="44" borderId="0" xfId="0" applyFont="1" applyFill="1" applyAlignment="1" applyProtection="1">
      <alignment horizontal="left" vertical="center" indent="1"/>
      <protection/>
    </xf>
    <xf numFmtId="0" fontId="97" fillId="40" borderId="14" xfId="0" applyFont="1" applyFill="1" applyBorder="1" applyAlignment="1" applyProtection="1">
      <alignment horizontal="center" vertical="center"/>
      <protection/>
    </xf>
    <xf numFmtId="0" fontId="97" fillId="40" borderId="23" xfId="0" applyFont="1" applyFill="1" applyBorder="1" applyAlignment="1" applyProtection="1">
      <alignment horizontal="center" vertical="center"/>
      <protection/>
    </xf>
    <xf numFmtId="0" fontId="0" fillId="0" borderId="14" xfId="0" applyBorder="1" applyAlignment="1" applyProtection="1">
      <alignment vertical="center"/>
      <protection/>
    </xf>
    <xf numFmtId="0" fontId="108" fillId="44" borderId="0" xfId="0" applyFont="1" applyFill="1" applyBorder="1" applyAlignment="1" applyProtection="1">
      <alignment horizontal="right" vertical="center" wrapText="1"/>
      <protection/>
    </xf>
    <xf numFmtId="0" fontId="0" fillId="0" borderId="0" xfId="0" applyAlignment="1" applyProtection="1">
      <alignment vertical="center" wrapText="1"/>
      <protection/>
    </xf>
    <xf numFmtId="0" fontId="93" fillId="44" borderId="0" xfId="0" applyFont="1" applyFill="1" applyAlignment="1" applyProtection="1">
      <alignment horizontal="justify" vertical="top" wrapText="1"/>
      <protection/>
    </xf>
    <xf numFmtId="0" fontId="0" fillId="0" borderId="0" xfId="0" applyAlignment="1">
      <alignment horizontal="justify" vertical="top" wrapText="1"/>
    </xf>
    <xf numFmtId="0" fontId="93" fillId="44" borderId="0" xfId="0" applyFont="1" applyFill="1" applyBorder="1" applyAlignment="1" applyProtection="1">
      <alignment horizontal="justify" vertical="top" wrapText="1"/>
      <protection/>
    </xf>
    <xf numFmtId="0" fontId="90" fillId="44" borderId="36" xfId="0" applyFont="1" applyFill="1" applyBorder="1" applyAlignment="1" applyProtection="1">
      <alignment horizontal="left" indent="1"/>
      <protection/>
    </xf>
    <xf numFmtId="0" fontId="5" fillId="44" borderId="0" xfId="0" applyFont="1" applyFill="1" applyAlignment="1" applyProtection="1">
      <alignment horizontal="left" vertical="top" wrapText="1" indent="1"/>
      <protection/>
    </xf>
    <xf numFmtId="0" fontId="83" fillId="0" borderId="15" xfId="0" applyFont="1" applyFill="1"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14" xfId="0" applyBorder="1" applyAlignment="1" applyProtection="1">
      <alignment horizontal="center" vertical="center"/>
      <protection/>
    </xf>
    <xf numFmtId="0" fontId="93" fillId="44" borderId="12" xfId="0" applyFont="1" applyFill="1" applyBorder="1" applyAlignment="1" applyProtection="1">
      <alignment horizontal="left" vertical="center" indent="1"/>
      <protection/>
    </xf>
    <xf numFmtId="0" fontId="94" fillId="44" borderId="0" xfId="0" applyFont="1" applyFill="1" applyAlignment="1" applyProtection="1">
      <alignment horizontal="left" vertical="center" indent="1"/>
      <protection/>
    </xf>
    <xf numFmtId="0" fontId="109" fillId="44" borderId="93" xfId="0" applyFont="1" applyFill="1" applyBorder="1" applyAlignment="1" applyProtection="1">
      <alignment horizontal="center" vertical="center"/>
      <protection/>
    </xf>
    <xf numFmtId="0" fontId="16" fillId="0" borderId="93" xfId="0" applyFont="1" applyBorder="1" applyAlignment="1">
      <alignment horizontal="center" vertical="center"/>
    </xf>
    <xf numFmtId="0" fontId="106" fillId="48" borderId="94" xfId="0" applyFont="1" applyFill="1" applyBorder="1" applyAlignment="1" applyProtection="1">
      <alignment horizontal="center" vertical="center"/>
      <protection/>
    </xf>
    <xf numFmtId="0" fontId="106" fillId="48" borderId="95" xfId="0" applyFont="1" applyFill="1" applyBorder="1" applyAlignment="1" applyProtection="1">
      <alignment horizontal="center" vertical="center"/>
      <protection/>
    </xf>
    <xf numFmtId="0" fontId="92" fillId="44" borderId="96" xfId="0" applyFont="1" applyFill="1" applyBorder="1" applyAlignment="1" applyProtection="1">
      <alignment horizontal="center" vertical="center" wrapText="1"/>
      <protection/>
    </xf>
    <xf numFmtId="0" fontId="0" fillId="0" borderId="96" xfId="0" applyBorder="1" applyAlignment="1" applyProtection="1">
      <alignment horizontal="center" vertical="center" wrapText="1"/>
      <protection/>
    </xf>
    <xf numFmtId="0" fontId="92" fillId="44" borderId="0" xfId="0" applyFont="1" applyFill="1" applyBorder="1" applyAlignment="1" applyProtection="1">
      <alignment horizontal="center" vertical="center"/>
      <protection/>
    </xf>
    <xf numFmtId="0" fontId="92" fillId="44" borderId="36" xfId="0" applyFont="1" applyFill="1" applyBorder="1" applyAlignment="1" applyProtection="1">
      <alignment horizontal="center" vertical="center"/>
      <protection/>
    </xf>
    <xf numFmtId="0" fontId="83" fillId="44" borderId="0" xfId="0" applyFont="1" applyFill="1" applyBorder="1" applyAlignment="1" applyProtection="1">
      <alignment horizontal="center" vertical="center"/>
      <protection/>
    </xf>
    <xf numFmtId="0" fontId="83" fillId="44" borderId="36" xfId="0" applyFont="1" applyFill="1" applyBorder="1" applyAlignment="1" applyProtection="1">
      <alignment horizontal="center" vertical="center"/>
      <protection/>
    </xf>
    <xf numFmtId="0" fontId="5" fillId="44" borderId="0" xfId="0" applyFont="1" applyFill="1" applyBorder="1" applyAlignment="1" applyProtection="1">
      <alignment horizontal="center" vertical="center"/>
      <protection/>
    </xf>
    <xf numFmtId="0" fontId="0" fillId="44" borderId="0" xfId="0" applyFill="1" applyBorder="1" applyAlignment="1" applyProtection="1">
      <alignment horizontal="center" vertical="center"/>
      <protection/>
    </xf>
    <xf numFmtId="0" fontId="94" fillId="0" borderId="0" xfId="0" applyFont="1" applyAlignment="1" applyProtection="1">
      <alignment horizontal="justify" vertical="top" wrapText="1"/>
      <protection/>
    </xf>
    <xf numFmtId="0" fontId="110" fillId="48" borderId="97" xfId="0" applyFont="1" applyFill="1" applyBorder="1" applyAlignment="1" applyProtection="1">
      <alignment horizontal="center" vertical="top"/>
      <protection/>
    </xf>
    <xf numFmtId="0" fontId="0" fillId="0" borderId="98" xfId="0" applyBorder="1" applyAlignment="1">
      <alignment horizontal="center" vertical="top"/>
    </xf>
    <xf numFmtId="0" fontId="0" fillId="0" borderId="99" xfId="0" applyBorder="1" applyAlignment="1">
      <alignment horizontal="center" vertical="top"/>
    </xf>
    <xf numFmtId="0" fontId="93" fillId="44" borderId="0" xfId="0" applyFont="1" applyFill="1" applyBorder="1" applyAlignment="1" applyProtection="1">
      <alignment horizontal="left" vertical="center" indent="1"/>
      <protection/>
    </xf>
    <xf numFmtId="0" fontId="94" fillId="44" borderId="0" xfId="0" applyFont="1" applyFill="1" applyBorder="1" applyAlignment="1" applyProtection="1">
      <alignment horizontal="left" vertical="center" indent="1"/>
      <protection/>
    </xf>
    <xf numFmtId="0" fontId="91" fillId="0" borderId="12" xfId="0" applyFont="1" applyFill="1" applyBorder="1" applyAlignment="1" applyProtection="1">
      <alignment horizontal="center" vertical="center"/>
      <protection/>
    </xf>
    <xf numFmtId="0" fontId="16" fillId="0" borderId="93" xfId="0" applyFont="1" applyBorder="1" applyAlignment="1" applyProtection="1">
      <alignment horizontal="center" vertical="center"/>
      <protection/>
    </xf>
    <xf numFmtId="0" fontId="6" fillId="49" borderId="68" xfId="0" applyFont="1" applyFill="1" applyBorder="1" applyAlignment="1" applyProtection="1">
      <alignment horizontal="center" vertical="center" wrapText="1"/>
      <protection/>
    </xf>
    <xf numFmtId="0" fontId="6" fillId="49" borderId="65" xfId="0" applyFont="1" applyFill="1" applyBorder="1" applyAlignment="1" applyProtection="1">
      <alignment horizontal="center" vertical="center" wrapText="1"/>
      <protection/>
    </xf>
    <xf numFmtId="0" fontId="6" fillId="49" borderId="69" xfId="0" applyFont="1" applyFill="1" applyBorder="1" applyAlignment="1" applyProtection="1">
      <alignment horizontal="center" vertical="center" wrapText="1"/>
      <protection/>
    </xf>
    <xf numFmtId="0" fontId="6" fillId="49" borderId="70" xfId="0" applyFont="1" applyFill="1" applyBorder="1" applyAlignment="1" applyProtection="1">
      <alignment horizontal="center" vertical="center" wrapText="1"/>
      <protection/>
    </xf>
    <xf numFmtId="0" fontId="6" fillId="49" borderId="11" xfId="0" applyFont="1" applyFill="1" applyBorder="1" applyAlignment="1" applyProtection="1">
      <alignment horizontal="center" vertical="center" wrapText="1"/>
      <protection/>
    </xf>
    <xf numFmtId="0" fontId="6" fillId="49" borderId="22" xfId="0" applyFont="1" applyFill="1" applyBorder="1" applyAlignment="1" applyProtection="1">
      <alignment horizontal="center" vertical="center" wrapText="1"/>
      <protection/>
    </xf>
    <xf numFmtId="0" fontId="6" fillId="50" borderId="68" xfId="0" applyFont="1" applyFill="1" applyBorder="1" applyAlignment="1" applyProtection="1">
      <alignment horizontal="center" vertical="center" wrapText="1"/>
      <protection/>
    </xf>
    <xf numFmtId="0" fontId="7" fillId="50" borderId="65" xfId="0" applyFont="1" applyFill="1" applyBorder="1" applyAlignment="1" applyProtection="1">
      <alignment horizontal="center" vertical="center"/>
      <protection/>
    </xf>
    <xf numFmtId="0" fontId="7" fillId="50" borderId="69" xfId="0" applyFont="1" applyFill="1" applyBorder="1" applyAlignment="1" applyProtection="1">
      <alignment horizontal="center" vertical="center"/>
      <protection/>
    </xf>
    <xf numFmtId="0" fontId="7" fillId="50" borderId="70" xfId="0" applyFont="1" applyFill="1" applyBorder="1" applyAlignment="1" applyProtection="1">
      <alignment horizontal="center" vertical="center"/>
      <protection/>
    </xf>
    <xf numFmtId="0" fontId="7" fillId="50" borderId="11" xfId="0" applyFont="1" applyFill="1" applyBorder="1" applyAlignment="1" applyProtection="1">
      <alignment horizontal="center" vertical="center"/>
      <protection/>
    </xf>
    <xf numFmtId="0" fontId="7" fillId="50" borderId="22" xfId="0" applyFont="1" applyFill="1" applyBorder="1" applyAlignment="1" applyProtection="1">
      <alignment horizontal="center" vertical="center"/>
      <protection/>
    </xf>
    <xf numFmtId="0" fontId="92" fillId="44" borderId="36" xfId="0" applyFont="1" applyFill="1"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111" fillId="48" borderId="100" xfId="0" applyFont="1" applyFill="1" applyBorder="1" applyAlignment="1" applyProtection="1">
      <alignment horizontal="left" vertical="center" indent="1"/>
      <protection locked="0"/>
    </xf>
    <xf numFmtId="0" fontId="0" fillId="0" borderId="100" xfId="0" applyBorder="1" applyAlignment="1" applyProtection="1">
      <alignment horizontal="left" vertical="center" indent="1"/>
      <protection locked="0"/>
    </xf>
    <xf numFmtId="0" fontId="0" fillId="0" borderId="36" xfId="0" applyBorder="1" applyAlignment="1">
      <alignment horizontal="center" vertical="center"/>
    </xf>
    <xf numFmtId="0" fontId="0" fillId="0" borderId="0" xfId="0" applyFont="1" applyFill="1" applyBorder="1" applyAlignment="1" applyProtection="1">
      <alignment horizontal="center" vertical="center"/>
      <protection/>
    </xf>
    <xf numFmtId="0" fontId="4" fillId="45" borderId="15" xfId="0" applyFont="1" applyFill="1" applyBorder="1" applyAlignment="1" applyProtection="1">
      <alignment horizontal="center" vertical="center"/>
      <protection/>
    </xf>
    <xf numFmtId="0" fontId="4" fillId="45" borderId="14" xfId="0" applyFont="1" applyFill="1" applyBorder="1" applyAlignment="1" applyProtection="1">
      <alignment horizontal="center" vertical="center"/>
      <protection/>
    </xf>
    <xf numFmtId="0" fontId="91" fillId="0" borderId="0" xfId="0" applyFont="1" applyFill="1" applyBorder="1" applyAlignment="1" applyProtection="1">
      <alignment horizontal="center" vertical="center"/>
      <protection/>
    </xf>
    <xf numFmtId="0" fontId="0" fillId="0" borderId="0" xfId="0" applyAlignment="1" applyProtection="1">
      <alignment/>
      <protection/>
    </xf>
    <xf numFmtId="0" fontId="4" fillId="37" borderId="15"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102" fillId="44" borderId="15" xfId="0" applyFont="1" applyFill="1" applyBorder="1" applyAlignment="1" applyProtection="1">
      <alignment horizontal="left" vertical="center" wrapText="1" indent="1"/>
      <protection/>
    </xf>
    <xf numFmtId="0" fontId="102" fillId="44" borderId="14" xfId="0" applyFont="1" applyFill="1" applyBorder="1" applyAlignment="1" applyProtection="1">
      <alignment horizontal="left" vertical="center" wrapText="1" indent="1"/>
      <protection/>
    </xf>
    <xf numFmtId="0" fontId="0" fillId="44" borderId="15" xfId="0" applyFont="1" applyFill="1" applyBorder="1" applyAlignment="1" applyProtection="1">
      <alignment horizontal="center" vertical="center"/>
      <protection/>
    </xf>
    <xf numFmtId="0" fontId="0" fillId="44" borderId="14" xfId="0" applyFont="1" applyFill="1" applyBorder="1" applyAlignment="1" applyProtection="1">
      <alignment horizontal="center" vertical="center"/>
      <protection/>
    </xf>
    <xf numFmtId="0" fontId="93" fillId="44" borderId="0" xfId="0" applyFont="1" applyFill="1" applyBorder="1" applyAlignment="1" applyProtection="1">
      <alignment horizontal="left" vertical="top" wrapText="1" indent="1"/>
      <protection/>
    </xf>
    <xf numFmtId="0" fontId="94" fillId="44" borderId="0" xfId="0" applyFont="1" applyFill="1" applyAlignment="1" applyProtection="1">
      <alignment horizontal="left" vertical="top" wrapText="1" indent="1"/>
      <protection/>
    </xf>
    <xf numFmtId="0" fontId="94" fillId="0" borderId="0" xfId="0" applyFont="1" applyAlignment="1" applyProtection="1">
      <alignment horizontal="left" vertical="top" wrapText="1" inden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0">
    <dxf>
      <font>
        <b val="0"/>
        <i/>
        <color rgb="FFFF0000"/>
      </font>
      <fill>
        <patternFill>
          <bgColor theme="0"/>
        </patternFill>
      </fill>
    </dxf>
    <dxf>
      <font>
        <b val="0"/>
        <i/>
        <color rgb="FFFF0000"/>
      </font>
      <fill>
        <patternFill>
          <bgColor theme="0"/>
        </patternFill>
      </fill>
    </dxf>
    <dxf>
      <font>
        <b val="0"/>
        <i val="0"/>
        <color theme="1"/>
      </font>
      <fill>
        <patternFill>
          <bgColor theme="0"/>
        </patternFill>
      </fill>
    </dxf>
    <dxf>
      <font>
        <b val="0"/>
        <i/>
        <color rgb="FFFF0000"/>
      </font>
      <fill>
        <patternFill>
          <bgColor theme="0"/>
        </patternFill>
      </fill>
    </dxf>
    <dxf>
      <font>
        <b val="0"/>
        <i val="0"/>
        <color theme="1"/>
      </font>
      <fill>
        <patternFill>
          <bgColor theme="0"/>
        </patternFill>
      </fill>
    </dxf>
    <dxf>
      <font>
        <b val="0"/>
        <i/>
        <color rgb="FFFF0000"/>
      </font>
      <fill>
        <patternFill>
          <bgColor theme="0"/>
        </patternFill>
      </fill>
    </dxf>
    <dxf>
      <font>
        <b val="0"/>
        <i val="0"/>
        <color theme="1"/>
      </font>
      <fill>
        <patternFill>
          <bgColor theme="0"/>
        </patternFill>
      </fill>
    </dxf>
    <dxf>
      <font>
        <b/>
        <i/>
        <color rgb="FFCC00CC"/>
      </font>
    </dxf>
    <dxf>
      <font>
        <color rgb="FF777777"/>
      </font>
      <fill>
        <patternFill>
          <bgColor theme="2"/>
        </patternFill>
      </fill>
    </dxf>
    <dxf>
      <font>
        <color rgb="FF777777"/>
      </font>
      <fill>
        <patternFill>
          <bgColor theme="2"/>
        </patternFill>
      </fill>
    </dxf>
    <dxf>
      <font>
        <color rgb="FF777777"/>
      </font>
      <fill>
        <patternFill>
          <bgColor theme="2"/>
        </patternFill>
      </fill>
    </dxf>
    <dxf>
      <font>
        <color rgb="FF777777"/>
      </font>
      <fill>
        <patternFill>
          <bgColor theme="2"/>
        </patternFill>
      </fill>
    </dxf>
    <dxf>
      <font>
        <color rgb="FF777777"/>
      </font>
      <fill>
        <patternFill>
          <bgColor theme="2"/>
        </patternFill>
      </fill>
    </dxf>
    <dxf>
      <font>
        <color rgb="FF777777"/>
      </font>
      <fill>
        <patternFill>
          <bgColor theme="2"/>
        </patternFill>
      </fill>
    </dxf>
    <dxf>
      <font>
        <color rgb="FF777777"/>
      </font>
      <fill>
        <patternFill>
          <bgColor theme="2"/>
        </patternFill>
      </fill>
    </dxf>
    <dxf>
      <font>
        <color rgb="FF777777"/>
      </font>
      <fill>
        <patternFill>
          <bgColor theme="2"/>
        </patternFill>
      </fill>
    </dxf>
    <dxf>
      <fill>
        <patternFill>
          <bgColor theme="2"/>
        </patternFill>
      </fill>
      <border>
        <left/>
        <right/>
        <top/>
        <bottom/>
      </border>
    </dxf>
    <dxf>
      <fill>
        <patternFill>
          <bgColor theme="2"/>
        </patternFill>
      </fill>
    </dxf>
    <dxf>
      <fill>
        <patternFill>
          <bgColor theme="2"/>
        </patternFill>
      </fill>
    </dxf>
    <dxf>
      <font>
        <color rgb="FF777777"/>
      </font>
      <fill>
        <patternFill>
          <bgColor theme="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447675</xdr:colOff>
      <xdr:row>93</xdr:row>
      <xdr:rowOff>0</xdr:rowOff>
    </xdr:from>
    <xdr:to>
      <xdr:col>7</xdr:col>
      <xdr:colOff>0</xdr:colOff>
      <xdr:row>93</xdr:row>
      <xdr:rowOff>85725</xdr:rowOff>
    </xdr:to>
    <xdr:sp>
      <xdr:nvSpPr>
        <xdr:cNvPr id="1" name="Straight Arrow Connector 4"/>
        <xdr:cNvSpPr>
          <a:spLocks/>
        </xdr:cNvSpPr>
      </xdr:nvSpPr>
      <xdr:spPr>
        <a:xfrm rot="10800000" flipV="1">
          <a:off x="4886325" y="24022050"/>
          <a:ext cx="714375" cy="85725"/>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41</xdr:row>
      <xdr:rowOff>123825</xdr:rowOff>
    </xdr:from>
    <xdr:to>
      <xdr:col>7</xdr:col>
      <xdr:colOff>0</xdr:colOff>
      <xdr:row>41</xdr:row>
      <xdr:rowOff>123825</xdr:rowOff>
    </xdr:to>
    <xdr:sp>
      <xdr:nvSpPr>
        <xdr:cNvPr id="2" name="Straight Arrow Connector 9"/>
        <xdr:cNvSpPr>
          <a:spLocks/>
        </xdr:cNvSpPr>
      </xdr:nvSpPr>
      <xdr:spPr>
        <a:xfrm rot="10800000">
          <a:off x="4886325" y="10982325"/>
          <a:ext cx="714375" cy="0"/>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44</xdr:row>
      <xdr:rowOff>95250</xdr:rowOff>
    </xdr:from>
    <xdr:to>
      <xdr:col>7</xdr:col>
      <xdr:colOff>0</xdr:colOff>
      <xdr:row>44</xdr:row>
      <xdr:rowOff>123825</xdr:rowOff>
    </xdr:to>
    <xdr:sp>
      <xdr:nvSpPr>
        <xdr:cNvPr id="3" name="Straight Arrow Connector 10"/>
        <xdr:cNvSpPr>
          <a:spLocks/>
        </xdr:cNvSpPr>
      </xdr:nvSpPr>
      <xdr:spPr>
        <a:xfrm rot="10800000">
          <a:off x="4886325" y="11696700"/>
          <a:ext cx="714375" cy="28575"/>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447675</xdr:colOff>
      <xdr:row>43</xdr:row>
      <xdr:rowOff>123825</xdr:rowOff>
    </xdr:from>
    <xdr:to>
      <xdr:col>7</xdr:col>
      <xdr:colOff>0</xdr:colOff>
      <xdr:row>43</xdr:row>
      <xdr:rowOff>161925</xdr:rowOff>
    </xdr:to>
    <xdr:sp>
      <xdr:nvSpPr>
        <xdr:cNvPr id="4" name="Straight Arrow Connector 19"/>
        <xdr:cNvSpPr>
          <a:spLocks/>
        </xdr:cNvSpPr>
      </xdr:nvSpPr>
      <xdr:spPr>
        <a:xfrm rot="10800000" flipV="1">
          <a:off x="4886325" y="11477625"/>
          <a:ext cx="714375" cy="38100"/>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447675</xdr:colOff>
      <xdr:row>47</xdr:row>
      <xdr:rowOff>123825</xdr:rowOff>
    </xdr:from>
    <xdr:to>
      <xdr:col>7</xdr:col>
      <xdr:colOff>0</xdr:colOff>
      <xdr:row>47</xdr:row>
      <xdr:rowOff>123825</xdr:rowOff>
    </xdr:to>
    <xdr:sp>
      <xdr:nvSpPr>
        <xdr:cNvPr id="5" name="Straight Arrow Connector 30"/>
        <xdr:cNvSpPr>
          <a:spLocks/>
        </xdr:cNvSpPr>
      </xdr:nvSpPr>
      <xdr:spPr>
        <a:xfrm rot="10800000">
          <a:off x="4886325" y="12601575"/>
          <a:ext cx="714375" cy="0"/>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447675</xdr:colOff>
      <xdr:row>49</xdr:row>
      <xdr:rowOff>123825</xdr:rowOff>
    </xdr:from>
    <xdr:to>
      <xdr:col>7</xdr:col>
      <xdr:colOff>0</xdr:colOff>
      <xdr:row>49</xdr:row>
      <xdr:rowOff>133350</xdr:rowOff>
    </xdr:to>
    <xdr:sp>
      <xdr:nvSpPr>
        <xdr:cNvPr id="6" name="Straight Arrow Connector 31"/>
        <xdr:cNvSpPr>
          <a:spLocks/>
        </xdr:cNvSpPr>
      </xdr:nvSpPr>
      <xdr:spPr>
        <a:xfrm rot="10800000">
          <a:off x="4886325" y="13096875"/>
          <a:ext cx="714375" cy="9525"/>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447675</xdr:colOff>
      <xdr:row>52</xdr:row>
      <xdr:rowOff>123825</xdr:rowOff>
    </xdr:from>
    <xdr:to>
      <xdr:col>7</xdr:col>
      <xdr:colOff>0</xdr:colOff>
      <xdr:row>52</xdr:row>
      <xdr:rowOff>133350</xdr:rowOff>
    </xdr:to>
    <xdr:sp>
      <xdr:nvSpPr>
        <xdr:cNvPr id="7" name="Straight Arrow Connector 32"/>
        <xdr:cNvSpPr>
          <a:spLocks/>
        </xdr:cNvSpPr>
      </xdr:nvSpPr>
      <xdr:spPr>
        <a:xfrm rot="10800000">
          <a:off x="4886325" y="13839825"/>
          <a:ext cx="714375" cy="9525"/>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447675</xdr:colOff>
      <xdr:row>54</xdr:row>
      <xdr:rowOff>123825</xdr:rowOff>
    </xdr:from>
    <xdr:to>
      <xdr:col>7</xdr:col>
      <xdr:colOff>0</xdr:colOff>
      <xdr:row>54</xdr:row>
      <xdr:rowOff>123825</xdr:rowOff>
    </xdr:to>
    <xdr:sp>
      <xdr:nvSpPr>
        <xdr:cNvPr id="8" name="Straight Arrow Connector 33"/>
        <xdr:cNvSpPr>
          <a:spLocks/>
        </xdr:cNvSpPr>
      </xdr:nvSpPr>
      <xdr:spPr>
        <a:xfrm rot="10800000">
          <a:off x="4886325" y="14335125"/>
          <a:ext cx="714375" cy="0"/>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75</xdr:row>
      <xdr:rowOff>66675</xdr:rowOff>
    </xdr:from>
    <xdr:to>
      <xdr:col>7</xdr:col>
      <xdr:colOff>9525</xdr:colOff>
      <xdr:row>75</xdr:row>
      <xdr:rowOff>123825</xdr:rowOff>
    </xdr:to>
    <xdr:sp>
      <xdr:nvSpPr>
        <xdr:cNvPr id="9" name="Straight Arrow Connector 34"/>
        <xdr:cNvSpPr>
          <a:spLocks/>
        </xdr:cNvSpPr>
      </xdr:nvSpPr>
      <xdr:spPr>
        <a:xfrm rot="10800000">
          <a:off x="4886325" y="19411950"/>
          <a:ext cx="723900" cy="57150"/>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74</xdr:row>
      <xdr:rowOff>133350</xdr:rowOff>
    </xdr:from>
    <xdr:to>
      <xdr:col>7</xdr:col>
      <xdr:colOff>0</xdr:colOff>
      <xdr:row>74</xdr:row>
      <xdr:rowOff>180975</xdr:rowOff>
    </xdr:to>
    <xdr:sp>
      <xdr:nvSpPr>
        <xdr:cNvPr id="10" name="Straight Arrow Connector 40"/>
        <xdr:cNvSpPr>
          <a:spLocks/>
        </xdr:cNvSpPr>
      </xdr:nvSpPr>
      <xdr:spPr>
        <a:xfrm rot="10800000" flipV="1">
          <a:off x="4886325" y="19230975"/>
          <a:ext cx="714375" cy="57150"/>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83</xdr:row>
      <xdr:rowOff>123825</xdr:rowOff>
    </xdr:from>
    <xdr:to>
      <xdr:col>7</xdr:col>
      <xdr:colOff>9525</xdr:colOff>
      <xdr:row>83</xdr:row>
      <xdr:rowOff>133350</xdr:rowOff>
    </xdr:to>
    <xdr:sp>
      <xdr:nvSpPr>
        <xdr:cNvPr id="11" name="Straight Arrow Connector 46"/>
        <xdr:cNvSpPr>
          <a:spLocks/>
        </xdr:cNvSpPr>
      </xdr:nvSpPr>
      <xdr:spPr>
        <a:xfrm rot="10800000">
          <a:off x="4448175" y="21545550"/>
          <a:ext cx="1162050" cy="9525"/>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84</xdr:row>
      <xdr:rowOff>123825</xdr:rowOff>
    </xdr:from>
    <xdr:to>
      <xdr:col>7</xdr:col>
      <xdr:colOff>0</xdr:colOff>
      <xdr:row>84</xdr:row>
      <xdr:rowOff>123825</xdr:rowOff>
    </xdr:to>
    <xdr:sp>
      <xdr:nvSpPr>
        <xdr:cNvPr id="12" name="Straight Arrow Connector 47"/>
        <xdr:cNvSpPr>
          <a:spLocks/>
        </xdr:cNvSpPr>
      </xdr:nvSpPr>
      <xdr:spPr>
        <a:xfrm rot="10800000" flipV="1">
          <a:off x="4886325" y="21793200"/>
          <a:ext cx="714375" cy="0"/>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447675</xdr:colOff>
      <xdr:row>93</xdr:row>
      <xdr:rowOff>180975</xdr:rowOff>
    </xdr:from>
    <xdr:to>
      <xdr:col>6</xdr:col>
      <xdr:colOff>714375</xdr:colOff>
      <xdr:row>94</xdr:row>
      <xdr:rowOff>123825</xdr:rowOff>
    </xdr:to>
    <xdr:sp>
      <xdr:nvSpPr>
        <xdr:cNvPr id="13" name="Straight Arrow Connector 27"/>
        <xdr:cNvSpPr>
          <a:spLocks/>
        </xdr:cNvSpPr>
      </xdr:nvSpPr>
      <xdr:spPr>
        <a:xfrm rot="10800000">
          <a:off x="4886325" y="24203025"/>
          <a:ext cx="714375" cy="219075"/>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96</xdr:row>
      <xdr:rowOff>200025</xdr:rowOff>
    </xdr:from>
    <xdr:to>
      <xdr:col>7</xdr:col>
      <xdr:colOff>0</xdr:colOff>
      <xdr:row>96</xdr:row>
      <xdr:rowOff>200025</xdr:rowOff>
    </xdr:to>
    <xdr:sp>
      <xdr:nvSpPr>
        <xdr:cNvPr id="14" name="Straight Arrow Connector 35"/>
        <xdr:cNvSpPr>
          <a:spLocks/>
        </xdr:cNvSpPr>
      </xdr:nvSpPr>
      <xdr:spPr>
        <a:xfrm rot="10800000" flipV="1">
          <a:off x="4886325" y="25022175"/>
          <a:ext cx="714375" cy="0"/>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113</xdr:row>
      <xdr:rowOff>123825</xdr:rowOff>
    </xdr:from>
    <xdr:to>
      <xdr:col>6</xdr:col>
      <xdr:colOff>714375</xdr:colOff>
      <xdr:row>113</xdr:row>
      <xdr:rowOff>171450</xdr:rowOff>
    </xdr:to>
    <xdr:sp>
      <xdr:nvSpPr>
        <xdr:cNvPr id="15" name="Straight Arrow Connector 36"/>
        <xdr:cNvSpPr>
          <a:spLocks/>
        </xdr:cNvSpPr>
      </xdr:nvSpPr>
      <xdr:spPr>
        <a:xfrm rot="10800000" flipV="1">
          <a:off x="4886325" y="29165550"/>
          <a:ext cx="714375" cy="57150"/>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447675</xdr:colOff>
      <xdr:row>114</xdr:row>
      <xdr:rowOff>76200</xdr:rowOff>
    </xdr:from>
    <xdr:to>
      <xdr:col>7</xdr:col>
      <xdr:colOff>0</xdr:colOff>
      <xdr:row>114</xdr:row>
      <xdr:rowOff>123825</xdr:rowOff>
    </xdr:to>
    <xdr:sp>
      <xdr:nvSpPr>
        <xdr:cNvPr id="16" name="Straight Arrow Connector 37"/>
        <xdr:cNvSpPr>
          <a:spLocks/>
        </xdr:cNvSpPr>
      </xdr:nvSpPr>
      <xdr:spPr>
        <a:xfrm rot="10800000">
          <a:off x="4886325" y="29365575"/>
          <a:ext cx="714375" cy="47625"/>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390525</xdr:colOff>
      <xdr:row>161</xdr:row>
      <xdr:rowOff>133350</xdr:rowOff>
    </xdr:from>
    <xdr:to>
      <xdr:col>10</xdr:col>
      <xdr:colOff>914400</xdr:colOff>
      <xdr:row>161</xdr:row>
      <xdr:rowOff>133350</xdr:rowOff>
    </xdr:to>
    <xdr:sp>
      <xdr:nvSpPr>
        <xdr:cNvPr id="17" name="Straight Arrow Connector 59"/>
        <xdr:cNvSpPr>
          <a:spLocks/>
        </xdr:cNvSpPr>
      </xdr:nvSpPr>
      <xdr:spPr>
        <a:xfrm rot="10800000">
          <a:off x="5991225" y="41233725"/>
          <a:ext cx="4152900" cy="0"/>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200025</xdr:colOff>
      <xdr:row>173</xdr:row>
      <xdr:rowOff>123825</xdr:rowOff>
    </xdr:from>
    <xdr:to>
      <xdr:col>10</xdr:col>
      <xdr:colOff>914400</xdr:colOff>
      <xdr:row>173</xdr:row>
      <xdr:rowOff>123825</xdr:rowOff>
    </xdr:to>
    <xdr:sp>
      <xdr:nvSpPr>
        <xdr:cNvPr id="18" name="Straight Arrow Connector 64"/>
        <xdr:cNvSpPr>
          <a:spLocks/>
        </xdr:cNvSpPr>
      </xdr:nvSpPr>
      <xdr:spPr>
        <a:xfrm rot="10800000" flipV="1">
          <a:off x="9429750" y="44196000"/>
          <a:ext cx="714375" cy="0"/>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200025</xdr:colOff>
      <xdr:row>182</xdr:row>
      <xdr:rowOff>0</xdr:rowOff>
    </xdr:from>
    <xdr:to>
      <xdr:col>10</xdr:col>
      <xdr:colOff>914400</xdr:colOff>
      <xdr:row>182</xdr:row>
      <xdr:rowOff>0</xdr:rowOff>
    </xdr:to>
    <xdr:sp>
      <xdr:nvSpPr>
        <xdr:cNvPr id="19" name="Straight Arrow Connector 65"/>
        <xdr:cNvSpPr>
          <a:spLocks/>
        </xdr:cNvSpPr>
      </xdr:nvSpPr>
      <xdr:spPr>
        <a:xfrm rot="10800000" flipV="1">
          <a:off x="9429750" y="46301025"/>
          <a:ext cx="714375" cy="0"/>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390525</xdr:colOff>
      <xdr:row>163</xdr:row>
      <xdr:rowOff>133350</xdr:rowOff>
    </xdr:from>
    <xdr:to>
      <xdr:col>10</xdr:col>
      <xdr:colOff>914400</xdr:colOff>
      <xdr:row>163</xdr:row>
      <xdr:rowOff>133350</xdr:rowOff>
    </xdr:to>
    <xdr:sp>
      <xdr:nvSpPr>
        <xdr:cNvPr id="20" name="Straight Arrow Connector 68"/>
        <xdr:cNvSpPr>
          <a:spLocks/>
        </xdr:cNvSpPr>
      </xdr:nvSpPr>
      <xdr:spPr>
        <a:xfrm rot="10800000">
          <a:off x="5991225" y="41729025"/>
          <a:ext cx="4152900" cy="0"/>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390525</xdr:colOff>
      <xdr:row>165</xdr:row>
      <xdr:rowOff>133350</xdr:rowOff>
    </xdr:from>
    <xdr:to>
      <xdr:col>10</xdr:col>
      <xdr:colOff>914400</xdr:colOff>
      <xdr:row>165</xdr:row>
      <xdr:rowOff>133350</xdr:rowOff>
    </xdr:to>
    <xdr:sp>
      <xdr:nvSpPr>
        <xdr:cNvPr id="21" name="Straight Arrow Connector 69"/>
        <xdr:cNvSpPr>
          <a:spLocks/>
        </xdr:cNvSpPr>
      </xdr:nvSpPr>
      <xdr:spPr>
        <a:xfrm rot="10800000">
          <a:off x="5991225" y="42224325"/>
          <a:ext cx="4152900" cy="0"/>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390525</xdr:colOff>
      <xdr:row>168</xdr:row>
      <xdr:rowOff>238125</xdr:rowOff>
    </xdr:from>
    <xdr:to>
      <xdr:col>10</xdr:col>
      <xdr:colOff>914400</xdr:colOff>
      <xdr:row>168</xdr:row>
      <xdr:rowOff>238125</xdr:rowOff>
    </xdr:to>
    <xdr:sp>
      <xdr:nvSpPr>
        <xdr:cNvPr id="22" name="Straight Arrow Connector 70"/>
        <xdr:cNvSpPr>
          <a:spLocks/>
        </xdr:cNvSpPr>
      </xdr:nvSpPr>
      <xdr:spPr>
        <a:xfrm rot="10800000">
          <a:off x="5991225" y="43072050"/>
          <a:ext cx="4152900" cy="0"/>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390525</xdr:colOff>
      <xdr:row>177</xdr:row>
      <xdr:rowOff>133350</xdr:rowOff>
    </xdr:from>
    <xdr:to>
      <xdr:col>10</xdr:col>
      <xdr:colOff>914400</xdr:colOff>
      <xdr:row>177</xdr:row>
      <xdr:rowOff>133350</xdr:rowOff>
    </xdr:to>
    <xdr:sp>
      <xdr:nvSpPr>
        <xdr:cNvPr id="23" name="Straight Arrow Connector 71"/>
        <xdr:cNvSpPr>
          <a:spLocks/>
        </xdr:cNvSpPr>
      </xdr:nvSpPr>
      <xdr:spPr>
        <a:xfrm rot="10800000">
          <a:off x="5991225" y="45196125"/>
          <a:ext cx="4152900" cy="0"/>
        </a:xfrm>
        <a:prstGeom prst="straightConnector1">
          <a:avLst/>
        </a:prstGeom>
        <a:noFill/>
        <a:ln w="9525" cmpd="sng">
          <a:solidFill>
            <a:srgbClr val="0000FF"/>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92</xdr:row>
      <xdr:rowOff>104775</xdr:rowOff>
    </xdr:from>
    <xdr:to>
      <xdr:col>0</xdr:col>
      <xdr:colOff>714375</xdr:colOff>
      <xdr:row>95</xdr:row>
      <xdr:rowOff>95250</xdr:rowOff>
    </xdr:to>
    <xdr:sp>
      <xdr:nvSpPr>
        <xdr:cNvPr id="1" name="Freeform 64"/>
        <xdr:cNvSpPr>
          <a:spLocks/>
        </xdr:cNvSpPr>
      </xdr:nvSpPr>
      <xdr:spPr>
        <a:xfrm>
          <a:off x="466725" y="21107400"/>
          <a:ext cx="247650" cy="609600"/>
        </a:xfrm>
        <a:custGeom>
          <a:pathLst>
            <a:path h="638175" w="457200">
              <a:moveTo>
                <a:pt x="457200" y="0"/>
              </a:moveTo>
              <a:lnTo>
                <a:pt x="0" y="0"/>
              </a:lnTo>
              <a:lnTo>
                <a:pt x="0" y="638175"/>
              </a:lnTo>
              <a:lnTo>
                <a:pt x="447675" y="638175"/>
              </a:lnTo>
            </a:path>
          </a:pathLst>
        </a:custGeom>
        <a:noFill/>
        <a:ln w="9525" cmpd="sng">
          <a:solidFill>
            <a:srgbClr val="0000FF"/>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88</xdr:row>
      <xdr:rowOff>133350</xdr:rowOff>
    </xdr:from>
    <xdr:to>
      <xdr:col>0</xdr:col>
      <xdr:colOff>714375</xdr:colOff>
      <xdr:row>101</xdr:row>
      <xdr:rowOff>114300</xdr:rowOff>
    </xdr:to>
    <xdr:sp>
      <xdr:nvSpPr>
        <xdr:cNvPr id="2" name="Freeform 65"/>
        <xdr:cNvSpPr>
          <a:spLocks/>
        </xdr:cNvSpPr>
      </xdr:nvSpPr>
      <xdr:spPr>
        <a:xfrm>
          <a:off x="285750" y="20393025"/>
          <a:ext cx="428625" cy="2457450"/>
        </a:xfrm>
        <a:custGeom>
          <a:pathLst>
            <a:path h="638175" w="457200">
              <a:moveTo>
                <a:pt x="457200" y="0"/>
              </a:moveTo>
              <a:lnTo>
                <a:pt x="0" y="0"/>
              </a:lnTo>
              <a:lnTo>
                <a:pt x="0" y="638175"/>
              </a:lnTo>
              <a:lnTo>
                <a:pt x="447675" y="638175"/>
              </a:lnTo>
            </a:path>
          </a:pathLst>
        </a:custGeom>
        <a:noFill/>
        <a:ln w="9525" cmpd="sng">
          <a:solidFill>
            <a:srgbClr val="0000FF"/>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103</xdr:row>
      <xdr:rowOff>114300</xdr:rowOff>
    </xdr:from>
    <xdr:to>
      <xdr:col>0</xdr:col>
      <xdr:colOff>714375</xdr:colOff>
      <xdr:row>104</xdr:row>
      <xdr:rowOff>152400</xdr:rowOff>
    </xdr:to>
    <xdr:sp>
      <xdr:nvSpPr>
        <xdr:cNvPr id="3" name="Freeform 66"/>
        <xdr:cNvSpPr>
          <a:spLocks/>
        </xdr:cNvSpPr>
      </xdr:nvSpPr>
      <xdr:spPr>
        <a:xfrm>
          <a:off x="466725" y="23221950"/>
          <a:ext cx="247650" cy="285750"/>
        </a:xfrm>
        <a:custGeom>
          <a:pathLst>
            <a:path h="638175" w="457200">
              <a:moveTo>
                <a:pt x="457200" y="0"/>
              </a:moveTo>
              <a:lnTo>
                <a:pt x="0" y="0"/>
              </a:lnTo>
              <a:lnTo>
                <a:pt x="0" y="638175"/>
              </a:lnTo>
              <a:lnTo>
                <a:pt x="447675" y="638175"/>
              </a:lnTo>
            </a:path>
          </a:pathLst>
        </a:custGeom>
        <a:noFill/>
        <a:ln w="9525" cmpd="sng">
          <a:solidFill>
            <a:srgbClr val="0000FF"/>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104775</xdr:colOff>
      <xdr:row>31</xdr:row>
      <xdr:rowOff>28575</xdr:rowOff>
    </xdr:from>
    <xdr:ext cx="247650" cy="200025"/>
    <xdr:sp>
      <xdr:nvSpPr>
        <xdr:cNvPr id="4" name="Freeform 21"/>
        <xdr:cNvSpPr>
          <a:spLocks/>
        </xdr:cNvSpPr>
      </xdr:nvSpPr>
      <xdr:spPr>
        <a:xfrm>
          <a:off x="3533775" y="8067675"/>
          <a:ext cx="247650" cy="200025"/>
        </a:xfrm>
        <a:custGeom>
          <a:pathLst>
            <a:path h="638175" w="457200">
              <a:moveTo>
                <a:pt x="457200" y="0"/>
              </a:moveTo>
              <a:lnTo>
                <a:pt x="0" y="0"/>
              </a:lnTo>
              <a:lnTo>
                <a:pt x="0" y="638175"/>
              </a:lnTo>
              <a:lnTo>
                <a:pt x="447675" y="638175"/>
              </a:lnTo>
            </a:path>
          </a:pathLst>
        </a:custGeom>
        <a:noFill/>
        <a:ln w="9525" cmpd="sng">
          <a:solidFill>
            <a:srgbClr val="0000FF"/>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466725</xdr:colOff>
      <xdr:row>136</xdr:row>
      <xdr:rowOff>133350</xdr:rowOff>
    </xdr:from>
    <xdr:to>
      <xdr:col>0</xdr:col>
      <xdr:colOff>714375</xdr:colOff>
      <xdr:row>137</xdr:row>
      <xdr:rowOff>133350</xdr:rowOff>
    </xdr:to>
    <xdr:sp>
      <xdr:nvSpPr>
        <xdr:cNvPr id="5" name="Freeform 5"/>
        <xdr:cNvSpPr>
          <a:spLocks/>
        </xdr:cNvSpPr>
      </xdr:nvSpPr>
      <xdr:spPr>
        <a:xfrm>
          <a:off x="466725" y="31375350"/>
          <a:ext cx="247650" cy="247650"/>
        </a:xfrm>
        <a:custGeom>
          <a:pathLst>
            <a:path h="638175" w="457200">
              <a:moveTo>
                <a:pt x="457200" y="0"/>
              </a:moveTo>
              <a:lnTo>
                <a:pt x="0" y="0"/>
              </a:lnTo>
              <a:lnTo>
                <a:pt x="0" y="638175"/>
              </a:lnTo>
              <a:lnTo>
                <a:pt x="447675" y="638175"/>
              </a:lnTo>
            </a:path>
          </a:pathLst>
        </a:custGeom>
        <a:noFill/>
        <a:ln w="9525" cmpd="sng">
          <a:solidFill>
            <a:srgbClr val="0000FF"/>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219"/>
  <sheetViews>
    <sheetView zoomScalePageLayoutView="0" workbookViewId="0" topLeftCell="A1">
      <selection activeCell="L131" sqref="L131"/>
    </sheetView>
  </sheetViews>
  <sheetFormatPr defaultColWidth="10.421875" defaultRowHeight="12.75"/>
  <cols>
    <col min="1" max="1" width="7.7109375" style="1" customWidth="1"/>
    <col min="2" max="2" width="9.421875" style="1" customWidth="1"/>
    <col min="3" max="3" width="42.7109375" style="1" customWidth="1"/>
    <col min="4" max="4" width="6.7109375" style="1" hidden="1" customWidth="1"/>
    <col min="5" max="6" width="6.7109375" style="0" customWidth="1"/>
    <col min="7" max="7" width="10.7109375" style="1" customWidth="1"/>
    <col min="8" max="8" width="40.7109375" style="0" customWidth="1"/>
    <col min="9" max="10" width="6.8515625" style="0" customWidth="1"/>
    <col min="11" max="11" width="36.7109375" style="1" customWidth="1"/>
    <col min="12" max="17" width="10.7109375" style="1" customWidth="1"/>
    <col min="18" max="16384" width="10.421875" style="1" customWidth="1"/>
  </cols>
  <sheetData>
    <row r="1" ht="19.5" customHeight="1" thickBot="1">
      <c r="B1"/>
    </row>
    <row r="2" spans="2:10" ht="30" customHeight="1" thickBot="1" thickTop="1">
      <c r="B2" s="292" t="s">
        <v>236</v>
      </c>
      <c r="C2" s="292"/>
      <c r="D2" s="235"/>
      <c r="E2" s="293" t="s">
        <v>237</v>
      </c>
      <c r="F2" s="293"/>
      <c r="G2" s="293"/>
      <c r="H2" s="293"/>
      <c r="I2" s="293"/>
      <c r="J2" s="293"/>
    </row>
    <row r="3" spans="2:10" ht="30" customHeight="1" thickTop="1">
      <c r="B3"/>
      <c r="C3"/>
      <c r="H3" s="294"/>
      <c r="I3" s="294"/>
      <c r="J3" s="294"/>
    </row>
    <row r="4" spans="2:10" ht="15" customHeight="1">
      <c r="B4" s="309" t="s">
        <v>267</v>
      </c>
      <c r="C4" s="309"/>
      <c r="D4" s="309"/>
      <c r="E4" s="309"/>
      <c r="F4" s="309"/>
      <c r="H4" s="309" t="s">
        <v>109</v>
      </c>
      <c r="I4" s="318"/>
      <c r="J4" s="318"/>
    </row>
    <row r="5" spans="2:10" ht="15" customHeight="1" thickBot="1">
      <c r="B5" s="310"/>
      <c r="C5" s="310"/>
      <c r="D5" s="310"/>
      <c r="E5" s="310"/>
      <c r="F5" s="310"/>
      <c r="H5" s="319"/>
      <c r="I5" s="319"/>
      <c r="J5" s="319"/>
    </row>
    <row r="6" spans="2:10" ht="30" customHeight="1">
      <c r="B6" s="295" t="s">
        <v>116</v>
      </c>
      <c r="C6" s="317"/>
      <c r="D6" s="317"/>
      <c r="E6" s="317"/>
      <c r="F6" s="317"/>
      <c r="H6" s="295" t="s">
        <v>117</v>
      </c>
      <c r="I6" s="295"/>
      <c r="J6" s="295"/>
    </row>
    <row r="7" spans="2:10" ht="30" customHeight="1">
      <c r="B7"/>
      <c r="C7" s="23"/>
      <c r="H7" s="24"/>
      <c r="I7" s="24"/>
      <c r="J7" s="24"/>
    </row>
    <row r="8" spans="2:10" ht="24" customHeight="1" thickBot="1">
      <c r="B8" s="296" t="s">
        <v>163</v>
      </c>
      <c r="C8" s="296"/>
      <c r="D8" s="296"/>
      <c r="E8" s="296"/>
      <c r="F8" s="296"/>
      <c r="G8" s="296"/>
      <c r="H8" s="296"/>
      <c r="I8" s="296"/>
      <c r="J8" s="296"/>
    </row>
    <row r="9" spans="2:10" ht="24" customHeight="1" thickTop="1">
      <c r="B9" s="311" t="s">
        <v>164</v>
      </c>
      <c r="C9" s="311"/>
      <c r="D9" s="311"/>
      <c r="E9" s="311"/>
      <c r="F9" s="311"/>
      <c r="G9" s="311"/>
      <c r="H9" s="311"/>
      <c r="I9" s="311"/>
      <c r="J9" s="311"/>
    </row>
    <row r="10" spans="2:10" ht="19.5" customHeight="1" thickBot="1">
      <c r="B10" s="54"/>
      <c r="C10" s="54"/>
      <c r="D10" s="54"/>
      <c r="E10" s="54"/>
      <c r="F10" s="54"/>
      <c r="G10" s="54"/>
      <c r="H10" s="54"/>
      <c r="I10" s="54"/>
      <c r="J10" s="54"/>
    </row>
    <row r="11" spans="2:10" ht="15" customHeight="1">
      <c r="B11" s="303" t="s">
        <v>268</v>
      </c>
      <c r="C11" s="312"/>
      <c r="D11" s="312"/>
      <c r="E11" s="312"/>
      <c r="F11" s="313"/>
      <c r="H11" s="303" t="s">
        <v>109</v>
      </c>
      <c r="I11" s="304"/>
      <c r="J11" s="305"/>
    </row>
    <row r="12" spans="2:10" ht="15" customHeight="1" thickBot="1">
      <c r="B12" s="314"/>
      <c r="C12" s="315"/>
      <c r="D12" s="315"/>
      <c r="E12" s="315"/>
      <c r="F12" s="316"/>
      <c r="H12" s="306"/>
      <c r="I12" s="307"/>
      <c r="J12" s="308"/>
    </row>
    <row r="13" spans="1:13" ht="24" customHeight="1" thickBot="1">
      <c r="A13" s="82" t="s">
        <v>147</v>
      </c>
      <c r="B13" s="55" t="s">
        <v>146</v>
      </c>
      <c r="C13" s="56" t="s">
        <v>2</v>
      </c>
      <c r="D13" s="57"/>
      <c r="E13" s="57" t="s">
        <v>0</v>
      </c>
      <c r="F13" s="58" t="s">
        <v>1</v>
      </c>
      <c r="G13" s="4"/>
      <c r="H13" s="59" t="s">
        <v>2</v>
      </c>
      <c r="I13" s="60" t="s">
        <v>0</v>
      </c>
      <c r="J13" s="61" t="s">
        <v>1</v>
      </c>
      <c r="L13"/>
      <c r="M13"/>
    </row>
    <row r="14" spans="7:13" ht="15" customHeight="1">
      <c r="G14" s="52"/>
      <c r="K14"/>
      <c r="L14"/>
      <c r="M14"/>
    </row>
    <row r="15" spans="1:13" ht="19.5" customHeight="1">
      <c r="A15" s="18">
        <v>1</v>
      </c>
      <c r="B15" s="26" t="s">
        <v>39</v>
      </c>
      <c r="C15" s="27" t="s">
        <v>20</v>
      </c>
      <c r="D15" s="28" t="e">
        <f>(#REF!*#REF!)/#REF!</f>
        <v>#REF!</v>
      </c>
      <c r="E15" s="26">
        <v>3</v>
      </c>
      <c r="F15" s="26">
        <v>0</v>
      </c>
      <c r="G15" s="51"/>
      <c r="H15" s="69" t="s">
        <v>89</v>
      </c>
      <c r="I15" s="70">
        <v>4</v>
      </c>
      <c r="J15" s="70">
        <v>0</v>
      </c>
      <c r="K15"/>
      <c r="L15"/>
      <c r="M15"/>
    </row>
    <row r="16" spans="1:13" ht="19.5" customHeight="1">
      <c r="A16" s="18">
        <v>2</v>
      </c>
      <c r="B16" s="26" t="s">
        <v>41</v>
      </c>
      <c r="C16" s="27" t="s">
        <v>24</v>
      </c>
      <c r="D16" s="28" t="e">
        <f>(#REF!*#REF!)/#REF!</f>
        <v>#REF!</v>
      </c>
      <c r="E16" s="26">
        <v>2</v>
      </c>
      <c r="F16" s="26">
        <v>2</v>
      </c>
      <c r="G16" s="51"/>
      <c r="H16" s="72" t="s">
        <v>88</v>
      </c>
      <c r="I16" s="71">
        <v>3</v>
      </c>
      <c r="J16" s="67">
        <v>2</v>
      </c>
      <c r="K16"/>
      <c r="L16"/>
      <c r="M16"/>
    </row>
    <row r="17" spans="1:13" ht="19.5" customHeight="1">
      <c r="A17" s="18">
        <v>3</v>
      </c>
      <c r="B17" s="26" t="s">
        <v>44</v>
      </c>
      <c r="C17" s="27" t="s">
        <v>27</v>
      </c>
      <c r="D17" s="28" t="e">
        <f>(#REF!*#REF!)/#REF!</f>
        <v>#REF!</v>
      </c>
      <c r="E17" s="26">
        <v>4</v>
      </c>
      <c r="F17" s="26">
        <v>0</v>
      </c>
      <c r="G17" s="51"/>
      <c r="H17" s="72" t="s">
        <v>92</v>
      </c>
      <c r="I17" s="67">
        <v>4</v>
      </c>
      <c r="J17" s="67">
        <v>0</v>
      </c>
      <c r="K17"/>
      <c r="L17"/>
      <c r="M17"/>
    </row>
    <row r="18" spans="1:13" ht="19.5" customHeight="1">
      <c r="A18" s="18">
        <v>4</v>
      </c>
      <c r="B18" s="26" t="s">
        <v>45</v>
      </c>
      <c r="C18" s="27" t="s">
        <v>15</v>
      </c>
      <c r="D18" s="28" t="e">
        <f>(#REF!*#REF!)/#REF!</f>
        <v>#REF!</v>
      </c>
      <c r="E18" s="26">
        <v>2</v>
      </c>
      <c r="F18" s="26">
        <v>2</v>
      </c>
      <c r="G18" s="51"/>
      <c r="H18" s="72" t="s">
        <v>93</v>
      </c>
      <c r="I18" s="67">
        <v>2</v>
      </c>
      <c r="J18" s="67">
        <v>2</v>
      </c>
      <c r="K18"/>
      <c r="L18"/>
      <c r="M18"/>
    </row>
    <row r="19" spans="1:13" ht="19.5" customHeight="1">
      <c r="A19" s="18">
        <v>5</v>
      </c>
      <c r="B19" s="29" t="s">
        <v>42</v>
      </c>
      <c r="C19" s="30" t="s">
        <v>13</v>
      </c>
      <c r="D19" s="31"/>
      <c r="E19" s="29">
        <v>2</v>
      </c>
      <c r="F19" s="29">
        <v>4</v>
      </c>
      <c r="G19" s="51"/>
      <c r="H19" s="69" t="s">
        <v>94</v>
      </c>
      <c r="I19" s="67">
        <v>2</v>
      </c>
      <c r="J19" s="67">
        <v>4</v>
      </c>
      <c r="K19"/>
      <c r="L19"/>
      <c r="M19"/>
    </row>
    <row r="20" spans="1:13" ht="19.5" customHeight="1">
      <c r="A20" s="18">
        <v>6</v>
      </c>
      <c r="B20" s="26" t="s">
        <v>43</v>
      </c>
      <c r="C20" s="27" t="s">
        <v>25</v>
      </c>
      <c r="D20" s="32" t="e">
        <f>(#REF!*#REF!)/#REF!</f>
        <v>#REF!</v>
      </c>
      <c r="E20" s="26">
        <v>4</v>
      </c>
      <c r="F20" s="29">
        <v>0</v>
      </c>
      <c r="G20" s="51"/>
      <c r="H20" s="69" t="s">
        <v>87</v>
      </c>
      <c r="I20" s="71">
        <v>5</v>
      </c>
      <c r="J20" s="71">
        <v>0</v>
      </c>
      <c r="K20"/>
      <c r="L20"/>
      <c r="M20"/>
    </row>
    <row r="21" spans="1:13" ht="19.5" customHeight="1">
      <c r="A21" s="18">
        <v>7</v>
      </c>
      <c r="B21" s="29" t="s">
        <v>47</v>
      </c>
      <c r="C21" s="30" t="s">
        <v>16</v>
      </c>
      <c r="D21" s="28" t="e">
        <f>(#REF!*#REF!)/#REF!</f>
        <v>#REF!</v>
      </c>
      <c r="E21" s="29">
        <v>4</v>
      </c>
      <c r="F21" s="29">
        <v>2</v>
      </c>
      <c r="G21" s="51"/>
      <c r="H21" s="69" t="s">
        <v>91</v>
      </c>
      <c r="I21" s="67">
        <v>4</v>
      </c>
      <c r="J21" s="67">
        <v>2</v>
      </c>
      <c r="K21"/>
      <c r="L21"/>
      <c r="M21"/>
    </row>
    <row r="22" spans="1:13" ht="19.5" customHeight="1">
      <c r="A22" s="18">
        <v>8</v>
      </c>
      <c r="B22" s="29" t="s">
        <v>52</v>
      </c>
      <c r="C22" s="33" t="s">
        <v>30</v>
      </c>
      <c r="D22" s="28" t="e">
        <f>(#REF!*#REF!)/#REF!</f>
        <v>#REF!</v>
      </c>
      <c r="E22" s="29">
        <v>4</v>
      </c>
      <c r="F22" s="29">
        <v>0</v>
      </c>
      <c r="G22" s="51"/>
      <c r="H22" s="69" t="s">
        <v>95</v>
      </c>
      <c r="I22" s="67">
        <v>3</v>
      </c>
      <c r="J22" s="67">
        <v>0</v>
      </c>
      <c r="K22"/>
      <c r="L22"/>
      <c r="M22"/>
    </row>
    <row r="23" spans="1:13" ht="19.5" customHeight="1">
      <c r="A23" s="18">
        <v>9</v>
      </c>
      <c r="B23" s="29" t="s">
        <v>58</v>
      </c>
      <c r="C23" s="30" t="s">
        <v>18</v>
      </c>
      <c r="D23" s="32" t="e">
        <f>(#REF!*#REF!)/#REF!</f>
        <v>#REF!</v>
      </c>
      <c r="E23" s="34">
        <v>4</v>
      </c>
      <c r="F23" s="34">
        <v>2</v>
      </c>
      <c r="G23" s="51"/>
      <c r="H23" s="69" t="s">
        <v>100</v>
      </c>
      <c r="I23" s="67">
        <v>4</v>
      </c>
      <c r="J23" s="67">
        <v>2</v>
      </c>
      <c r="K23"/>
      <c r="L23"/>
      <c r="M23"/>
    </row>
    <row r="24" spans="1:13" ht="19.5" customHeight="1">
      <c r="A24" s="18">
        <v>10</v>
      </c>
      <c r="B24" s="29" t="s">
        <v>63</v>
      </c>
      <c r="C24" s="33" t="s">
        <v>11</v>
      </c>
      <c r="D24" s="32"/>
      <c r="E24" s="29">
        <v>3</v>
      </c>
      <c r="F24" s="29">
        <v>0</v>
      </c>
      <c r="G24" s="51"/>
      <c r="H24" s="69" t="s">
        <v>11</v>
      </c>
      <c r="I24" s="67">
        <v>4</v>
      </c>
      <c r="J24" s="67">
        <v>0</v>
      </c>
      <c r="K24"/>
      <c r="L24"/>
      <c r="M24"/>
    </row>
    <row r="25" spans="1:13" ht="19.5" customHeight="1">
      <c r="A25" s="18">
        <v>11</v>
      </c>
      <c r="B25" s="29" t="s">
        <v>70</v>
      </c>
      <c r="C25" s="30" t="s">
        <v>36</v>
      </c>
      <c r="D25" s="35"/>
      <c r="E25" s="29">
        <v>4</v>
      </c>
      <c r="F25" s="29">
        <v>2</v>
      </c>
      <c r="G25" s="51"/>
      <c r="H25" s="69" t="s">
        <v>108</v>
      </c>
      <c r="I25" s="67">
        <v>3</v>
      </c>
      <c r="J25" s="67">
        <v>2</v>
      </c>
      <c r="K25"/>
      <c r="L25"/>
      <c r="M25"/>
    </row>
    <row r="26" spans="1:13" ht="31.5" customHeight="1">
      <c r="A26" s="18">
        <v>12</v>
      </c>
      <c r="B26" s="36" t="s">
        <v>46</v>
      </c>
      <c r="C26" s="68" t="s">
        <v>151</v>
      </c>
      <c r="D26" s="38"/>
      <c r="E26" s="36">
        <v>4</v>
      </c>
      <c r="F26" s="36">
        <v>2</v>
      </c>
      <c r="G26" s="51"/>
      <c r="H26" s="69" t="s">
        <v>86</v>
      </c>
      <c r="I26" s="67">
        <v>2</v>
      </c>
      <c r="J26" s="67">
        <v>2</v>
      </c>
      <c r="K26"/>
      <c r="L26"/>
      <c r="M26"/>
    </row>
    <row r="27" spans="1:13" ht="19.5" customHeight="1">
      <c r="A27" s="18">
        <v>13</v>
      </c>
      <c r="B27" s="36" t="s">
        <v>51</v>
      </c>
      <c r="C27" s="37" t="s">
        <v>10</v>
      </c>
      <c r="D27" s="35" t="e">
        <f>(#REF!*#REF!)/#REF!</f>
        <v>#REF!</v>
      </c>
      <c r="E27" s="36">
        <v>3</v>
      </c>
      <c r="F27" s="36">
        <v>3</v>
      </c>
      <c r="G27" s="51"/>
      <c r="H27" s="69" t="s">
        <v>10</v>
      </c>
      <c r="I27" s="67">
        <v>4</v>
      </c>
      <c r="J27" s="67">
        <v>3</v>
      </c>
      <c r="K27"/>
      <c r="L27"/>
      <c r="M27"/>
    </row>
    <row r="28" spans="1:13" ht="19.5" customHeight="1">
      <c r="A28" s="18">
        <v>14</v>
      </c>
      <c r="B28" s="39" t="s">
        <v>48</v>
      </c>
      <c r="C28" s="40" t="s">
        <v>28</v>
      </c>
      <c r="D28" s="35" t="e">
        <f>(#REF!*#REF!)/#REF!</f>
        <v>#REF!</v>
      </c>
      <c r="E28" s="39">
        <v>4</v>
      </c>
      <c r="F28" s="39">
        <v>2</v>
      </c>
      <c r="G28" s="51"/>
      <c r="H28" s="69" t="s">
        <v>96</v>
      </c>
      <c r="I28" s="67">
        <v>3</v>
      </c>
      <c r="J28" s="67">
        <v>2</v>
      </c>
      <c r="K28"/>
      <c r="L28"/>
      <c r="M28"/>
    </row>
    <row r="29" spans="1:13" ht="19.5" customHeight="1">
      <c r="A29" s="18">
        <v>15</v>
      </c>
      <c r="B29" s="39" t="s">
        <v>53</v>
      </c>
      <c r="C29" s="40" t="s">
        <v>31</v>
      </c>
      <c r="D29" s="35" t="e">
        <f>(#REF!*#REF!)/#REF!</f>
        <v>#REF!</v>
      </c>
      <c r="E29" s="39">
        <v>3</v>
      </c>
      <c r="F29" s="39">
        <v>2</v>
      </c>
      <c r="G29" s="51"/>
      <c r="H29" s="69" t="s">
        <v>101</v>
      </c>
      <c r="I29" s="67">
        <v>3</v>
      </c>
      <c r="J29" s="67">
        <v>2</v>
      </c>
      <c r="K29"/>
      <c r="L29"/>
      <c r="M29"/>
    </row>
    <row r="30" spans="1:13" ht="19.5" customHeight="1">
      <c r="A30" s="18">
        <v>16</v>
      </c>
      <c r="B30" s="39" t="s">
        <v>56</v>
      </c>
      <c r="C30" s="40" t="s">
        <v>17</v>
      </c>
      <c r="D30" s="35" t="e">
        <f>(#REF!*#REF!)/#REF!</f>
        <v>#REF!</v>
      </c>
      <c r="E30" s="39">
        <v>3</v>
      </c>
      <c r="F30" s="39">
        <v>2</v>
      </c>
      <c r="G30" s="51"/>
      <c r="H30" s="69" t="s">
        <v>102</v>
      </c>
      <c r="I30" s="67">
        <v>3</v>
      </c>
      <c r="J30" s="67">
        <v>2</v>
      </c>
      <c r="K30"/>
      <c r="L30"/>
      <c r="M30"/>
    </row>
    <row r="31" spans="1:11" ht="19.5" customHeight="1">
      <c r="A31" s="18">
        <v>17</v>
      </c>
      <c r="B31" s="39" t="s">
        <v>69</v>
      </c>
      <c r="C31" s="41" t="s">
        <v>3</v>
      </c>
      <c r="D31" s="35"/>
      <c r="E31" s="39">
        <v>2</v>
      </c>
      <c r="F31" s="39">
        <v>2</v>
      </c>
      <c r="G31" s="51"/>
      <c r="H31" s="69" t="s">
        <v>3</v>
      </c>
      <c r="I31" s="67">
        <v>3</v>
      </c>
      <c r="J31" s="67">
        <v>2</v>
      </c>
      <c r="K31"/>
    </row>
    <row r="32" spans="1:13" ht="30" customHeight="1">
      <c r="A32" s="18">
        <v>18</v>
      </c>
      <c r="B32" s="39" t="s">
        <v>76</v>
      </c>
      <c r="C32" s="41" t="s">
        <v>149</v>
      </c>
      <c r="D32" s="35"/>
      <c r="E32" s="39">
        <v>2</v>
      </c>
      <c r="F32" s="39">
        <v>2</v>
      </c>
      <c r="G32" s="51"/>
      <c r="H32" s="69" t="s">
        <v>150</v>
      </c>
      <c r="I32" s="67">
        <v>3</v>
      </c>
      <c r="J32" s="67">
        <v>2</v>
      </c>
      <c r="K32"/>
      <c r="L32"/>
      <c r="M32"/>
    </row>
    <row r="33" spans="1:13" ht="19.5" customHeight="1">
      <c r="A33" s="18">
        <v>19</v>
      </c>
      <c r="B33" s="42" t="s">
        <v>54</v>
      </c>
      <c r="C33" s="43" t="s">
        <v>4</v>
      </c>
      <c r="D33" s="35" t="e">
        <f>(#REF!*#REF!)/#REF!</f>
        <v>#REF!</v>
      </c>
      <c r="E33" s="42">
        <v>2</v>
      </c>
      <c r="F33" s="42">
        <v>2</v>
      </c>
      <c r="G33" s="51"/>
      <c r="H33" s="69" t="s">
        <v>104</v>
      </c>
      <c r="I33" s="67">
        <v>3</v>
      </c>
      <c r="J33" s="67">
        <v>2</v>
      </c>
      <c r="K33"/>
      <c r="L33"/>
      <c r="M33"/>
    </row>
    <row r="34" spans="1:13" ht="19.5" customHeight="1">
      <c r="A34" s="18">
        <v>20</v>
      </c>
      <c r="B34" s="42" t="s">
        <v>77</v>
      </c>
      <c r="C34" s="45" t="s">
        <v>9</v>
      </c>
      <c r="D34" s="35"/>
      <c r="E34" s="42">
        <v>4</v>
      </c>
      <c r="F34" s="42">
        <v>3</v>
      </c>
      <c r="G34" s="51"/>
      <c r="H34" s="69" t="s">
        <v>107</v>
      </c>
      <c r="I34" s="67">
        <v>4</v>
      </c>
      <c r="J34" s="67">
        <v>3</v>
      </c>
      <c r="K34"/>
      <c r="L34"/>
      <c r="M34"/>
    </row>
    <row r="35" spans="1:17" ht="19.5" customHeight="1">
      <c r="A35" s="18">
        <v>21</v>
      </c>
      <c r="B35" s="26" t="s">
        <v>75</v>
      </c>
      <c r="C35" s="27" t="s">
        <v>84</v>
      </c>
      <c r="D35" s="35"/>
      <c r="E35" s="26">
        <v>4</v>
      </c>
      <c r="F35" s="26">
        <v>2</v>
      </c>
      <c r="G35" s="51"/>
      <c r="H35" s="69" t="s">
        <v>106</v>
      </c>
      <c r="I35" s="67">
        <v>5</v>
      </c>
      <c r="J35" s="67">
        <v>0</v>
      </c>
      <c r="K35" s="74" t="s">
        <v>140</v>
      </c>
      <c r="L35"/>
      <c r="M35"/>
      <c r="N35"/>
      <c r="O35"/>
      <c r="P35"/>
      <c r="Q35"/>
    </row>
    <row r="36" spans="1:17" ht="19.5" customHeight="1">
      <c r="A36" s="18">
        <v>22</v>
      </c>
      <c r="B36" s="42" t="s">
        <v>55</v>
      </c>
      <c r="C36" s="43" t="s">
        <v>83</v>
      </c>
      <c r="D36" s="35"/>
      <c r="E36" s="44">
        <v>2</v>
      </c>
      <c r="F36" s="44">
        <v>2</v>
      </c>
      <c r="G36" s="51"/>
      <c r="H36" s="69" t="s">
        <v>99</v>
      </c>
      <c r="I36" s="67">
        <v>5</v>
      </c>
      <c r="J36" s="67">
        <v>0</v>
      </c>
      <c r="K36" s="74" t="s">
        <v>140</v>
      </c>
      <c r="L36"/>
      <c r="M36"/>
      <c r="N36"/>
      <c r="O36"/>
      <c r="P36"/>
      <c r="Q36"/>
    </row>
    <row r="37" spans="1:17" ht="19.5" customHeight="1">
      <c r="A37" s="18">
        <v>23</v>
      </c>
      <c r="B37" s="29" t="s">
        <v>50</v>
      </c>
      <c r="C37" s="30" t="s">
        <v>29</v>
      </c>
      <c r="D37" s="35"/>
      <c r="E37" s="29">
        <v>4</v>
      </c>
      <c r="F37" s="29">
        <v>2</v>
      </c>
      <c r="G37" s="51"/>
      <c r="H37" s="69" t="s">
        <v>97</v>
      </c>
      <c r="I37" s="67">
        <v>5</v>
      </c>
      <c r="J37" s="67">
        <v>0</v>
      </c>
      <c r="K37" s="74" t="s">
        <v>140</v>
      </c>
      <c r="L37"/>
      <c r="M37"/>
      <c r="N37"/>
      <c r="O37"/>
      <c r="P37"/>
      <c r="Q37"/>
    </row>
    <row r="38" spans="1:17" ht="19.5" customHeight="1">
      <c r="A38" s="18">
        <v>24</v>
      </c>
      <c r="B38" s="36" t="s">
        <v>61</v>
      </c>
      <c r="C38" s="46" t="s">
        <v>21</v>
      </c>
      <c r="D38" s="35"/>
      <c r="E38" s="36">
        <v>4</v>
      </c>
      <c r="F38" s="36">
        <v>2</v>
      </c>
      <c r="G38" s="51"/>
      <c r="H38" s="69" t="s">
        <v>105</v>
      </c>
      <c r="I38" s="67">
        <v>4</v>
      </c>
      <c r="J38" s="67">
        <v>0</v>
      </c>
      <c r="K38" s="73" t="s">
        <v>140</v>
      </c>
      <c r="L38"/>
      <c r="M38"/>
      <c r="N38"/>
      <c r="O38"/>
      <c r="P38"/>
      <c r="Q38"/>
    </row>
    <row r="39" spans="1:18" ht="19.5" customHeight="1">
      <c r="A39" s="18">
        <v>25</v>
      </c>
      <c r="B39" s="26" t="s">
        <v>40</v>
      </c>
      <c r="C39" s="27" t="s">
        <v>14</v>
      </c>
      <c r="D39" s="47" t="e">
        <f>(#REF!*#REF!)/#REF!</f>
        <v>#REF!</v>
      </c>
      <c r="E39" s="26">
        <v>3</v>
      </c>
      <c r="F39" s="26">
        <v>0</v>
      </c>
      <c r="G39" s="51"/>
      <c r="H39" s="72" t="s">
        <v>90</v>
      </c>
      <c r="I39" s="67">
        <v>2</v>
      </c>
      <c r="J39" s="67">
        <v>2</v>
      </c>
      <c r="K39" s="75" t="s">
        <v>141</v>
      </c>
      <c r="L39"/>
      <c r="M39"/>
      <c r="N39"/>
      <c r="O39"/>
      <c r="P39"/>
      <c r="Q39"/>
      <c r="R39"/>
    </row>
    <row r="40" spans="1:15" ht="19.5" customHeight="1">
      <c r="A40" s="18"/>
      <c r="B40" s="20"/>
      <c r="C40" s="20"/>
      <c r="D40" s="20"/>
      <c r="E40" s="20"/>
      <c r="F40" s="20"/>
      <c r="H40" s="83"/>
      <c r="I40" s="1"/>
      <c r="J40" s="1"/>
      <c r="L40"/>
      <c r="M40"/>
      <c r="N40"/>
      <c r="O40"/>
    </row>
    <row r="41" spans="1:15" ht="19.5" customHeight="1">
      <c r="A41" s="338">
        <v>26</v>
      </c>
      <c r="B41" s="39" t="s">
        <v>80</v>
      </c>
      <c r="C41" s="41" t="s">
        <v>22</v>
      </c>
      <c r="D41" s="32"/>
      <c r="E41" s="48">
        <v>3</v>
      </c>
      <c r="F41" s="48">
        <v>0</v>
      </c>
      <c r="G41" s="87" t="s">
        <v>154</v>
      </c>
      <c r="H41" s="84"/>
      <c r="I41" s="76"/>
      <c r="J41" s="76"/>
      <c r="L41"/>
      <c r="M41"/>
      <c r="N41"/>
      <c r="O41"/>
    </row>
    <row r="42" spans="1:15" ht="19.5" customHeight="1">
      <c r="A42" s="339"/>
      <c r="B42" s="36" t="s">
        <v>81</v>
      </c>
      <c r="C42" s="46" t="s">
        <v>38</v>
      </c>
      <c r="D42" s="35"/>
      <c r="E42" s="48">
        <v>3</v>
      </c>
      <c r="F42" s="48">
        <v>0</v>
      </c>
      <c r="G42"/>
      <c r="H42" s="69" t="s">
        <v>103</v>
      </c>
      <c r="I42" s="67">
        <v>4</v>
      </c>
      <c r="J42" s="67">
        <v>0</v>
      </c>
      <c r="L42"/>
      <c r="M42"/>
      <c r="N42"/>
      <c r="O42"/>
    </row>
    <row r="43" spans="1:15" ht="19.5" customHeight="1">
      <c r="A43" s="19"/>
      <c r="B43" s="20"/>
      <c r="C43" s="20"/>
      <c r="D43" s="20"/>
      <c r="E43" s="20"/>
      <c r="F43" s="20"/>
      <c r="H43" s="83"/>
      <c r="I43" s="1"/>
      <c r="J43" s="1"/>
      <c r="L43"/>
      <c r="M43"/>
      <c r="N43"/>
      <c r="O43"/>
    </row>
    <row r="44" spans="1:18" ht="19.5" customHeight="1">
      <c r="A44" s="361">
        <v>27</v>
      </c>
      <c r="B44" s="351" t="s">
        <v>73</v>
      </c>
      <c r="C44" s="353" t="s">
        <v>152</v>
      </c>
      <c r="D44" s="49"/>
      <c r="E44" s="322">
        <v>3</v>
      </c>
      <c r="F44" s="322">
        <v>0</v>
      </c>
      <c r="G44"/>
      <c r="H44" s="85" t="s">
        <v>127</v>
      </c>
      <c r="I44" s="77">
        <v>2</v>
      </c>
      <c r="J44" s="78">
        <v>1</v>
      </c>
      <c r="K44" s="100" t="s">
        <v>144</v>
      </c>
      <c r="L44"/>
      <c r="M44"/>
      <c r="N44"/>
      <c r="O44"/>
      <c r="P44"/>
      <c r="Q44"/>
      <c r="R44"/>
    </row>
    <row r="45" spans="1:18" ht="19.5" customHeight="1">
      <c r="A45" s="362"/>
      <c r="B45" s="352"/>
      <c r="C45" s="354"/>
      <c r="D45" s="50"/>
      <c r="E45" s="323"/>
      <c r="F45" s="323"/>
      <c r="G45"/>
      <c r="H45" s="85" t="s">
        <v>128</v>
      </c>
      <c r="I45" s="77">
        <v>2</v>
      </c>
      <c r="J45" s="78">
        <v>1</v>
      </c>
      <c r="K45" s="101" t="s">
        <v>145</v>
      </c>
      <c r="L45"/>
      <c r="M45"/>
      <c r="N45"/>
      <c r="O45"/>
      <c r="P45"/>
      <c r="Q45"/>
      <c r="R45"/>
    </row>
    <row r="46" spans="1:13" ht="30" customHeight="1">
      <c r="A46" s="363"/>
      <c r="B46" s="42" t="s">
        <v>74</v>
      </c>
      <c r="C46" s="45" t="s">
        <v>153</v>
      </c>
      <c r="D46" s="28"/>
      <c r="E46" s="48">
        <v>3</v>
      </c>
      <c r="F46" s="48">
        <v>0</v>
      </c>
      <c r="G46" s="87" t="s">
        <v>154</v>
      </c>
      <c r="H46" s="84"/>
      <c r="I46" s="76"/>
      <c r="J46" s="79"/>
      <c r="K46"/>
      <c r="L46"/>
      <c r="M46"/>
    </row>
    <row r="47" spans="1:15" ht="19.5" customHeight="1">
      <c r="A47" s="19"/>
      <c r="B47" s="20"/>
      <c r="C47" s="20"/>
      <c r="D47" s="20"/>
      <c r="E47" s="20"/>
      <c r="F47" s="20"/>
      <c r="H47" s="83"/>
      <c r="I47" s="1"/>
      <c r="J47" s="1"/>
      <c r="L47"/>
      <c r="M47"/>
      <c r="N47"/>
      <c r="O47"/>
    </row>
    <row r="48" spans="1:18" ht="19.5" customHeight="1">
      <c r="A48" s="53">
        <v>28</v>
      </c>
      <c r="B48" s="26" t="s">
        <v>68</v>
      </c>
      <c r="C48" s="27" t="s">
        <v>35</v>
      </c>
      <c r="D48" s="28"/>
      <c r="E48" s="26">
        <v>4</v>
      </c>
      <c r="F48" s="26">
        <v>0</v>
      </c>
      <c r="G48"/>
      <c r="H48" s="86" t="s">
        <v>130</v>
      </c>
      <c r="I48" s="80">
        <v>4</v>
      </c>
      <c r="J48" s="81">
        <v>0</v>
      </c>
      <c r="K48" s="320" t="s">
        <v>142</v>
      </c>
      <c r="L48"/>
      <c r="M48"/>
      <c r="N48"/>
      <c r="O48"/>
      <c r="P48"/>
      <c r="Q48"/>
      <c r="R48"/>
    </row>
    <row r="49" spans="1:18" ht="19.5" customHeight="1">
      <c r="A49" s="18"/>
      <c r="B49" s="20"/>
      <c r="C49" s="20"/>
      <c r="D49" s="20"/>
      <c r="E49" s="21"/>
      <c r="F49" s="21"/>
      <c r="G49"/>
      <c r="H49" s="84"/>
      <c r="I49" s="76"/>
      <c r="J49" s="76"/>
      <c r="K49" s="340"/>
      <c r="L49"/>
      <c r="M49"/>
      <c r="N49"/>
      <c r="O49"/>
      <c r="P49"/>
      <c r="Q49"/>
      <c r="R49"/>
    </row>
    <row r="50" spans="1:18" ht="19.5" customHeight="1">
      <c r="A50" s="338">
        <v>29</v>
      </c>
      <c r="B50" s="42" t="s">
        <v>67</v>
      </c>
      <c r="C50" s="43" t="s">
        <v>5</v>
      </c>
      <c r="D50" s="35" t="e">
        <f>(#REF!*#REF!)/#REF!</f>
        <v>#REF!</v>
      </c>
      <c r="E50" s="48">
        <v>3</v>
      </c>
      <c r="F50" s="48">
        <v>0</v>
      </c>
      <c r="G50"/>
      <c r="H50" s="86" t="s">
        <v>131</v>
      </c>
      <c r="I50" s="80">
        <v>4</v>
      </c>
      <c r="J50" s="81">
        <v>0</v>
      </c>
      <c r="K50" s="321"/>
      <c r="L50"/>
      <c r="M50"/>
      <c r="N50"/>
      <c r="O50"/>
      <c r="P50"/>
      <c r="Q50"/>
      <c r="R50"/>
    </row>
    <row r="51" spans="1:13" ht="19.5" customHeight="1">
      <c r="A51" s="339"/>
      <c r="B51" s="39" t="s">
        <v>66</v>
      </c>
      <c r="C51" s="40" t="s">
        <v>23</v>
      </c>
      <c r="D51" s="32"/>
      <c r="E51" s="48">
        <v>3</v>
      </c>
      <c r="F51" s="48">
        <v>0</v>
      </c>
      <c r="G51" s="87" t="s">
        <v>154</v>
      </c>
      <c r="H51" s="84"/>
      <c r="I51" s="76"/>
      <c r="J51" s="79"/>
      <c r="K51"/>
      <c r="L51"/>
      <c r="M51"/>
    </row>
    <row r="52" spans="2:13" ht="19.5" customHeight="1">
      <c r="B52" s="20"/>
      <c r="C52" s="20"/>
      <c r="D52" s="20"/>
      <c r="E52" s="21"/>
      <c r="F52" s="21"/>
      <c r="H52" s="84"/>
      <c r="I52" s="76"/>
      <c r="J52" s="76"/>
      <c r="K52"/>
      <c r="L52"/>
      <c r="M52"/>
    </row>
    <row r="53" spans="1:18" ht="19.5" customHeight="1">
      <c r="A53" s="53">
        <v>30</v>
      </c>
      <c r="B53" s="39" t="s">
        <v>62</v>
      </c>
      <c r="C53" s="40" t="s">
        <v>32</v>
      </c>
      <c r="D53" s="35" t="e">
        <f>(#REF!*#REF!)/#REF!</f>
        <v>#REF!</v>
      </c>
      <c r="E53" s="39">
        <v>4</v>
      </c>
      <c r="F53" s="39">
        <v>0</v>
      </c>
      <c r="G53"/>
      <c r="H53" s="86" t="s">
        <v>132</v>
      </c>
      <c r="I53" s="80">
        <v>4</v>
      </c>
      <c r="J53" s="80">
        <v>0</v>
      </c>
      <c r="K53" s="320" t="s">
        <v>143</v>
      </c>
      <c r="L53"/>
      <c r="M53"/>
      <c r="N53"/>
      <c r="O53"/>
      <c r="P53"/>
      <c r="Q53"/>
      <c r="R53"/>
    </row>
    <row r="54" spans="1:18" ht="19.5" customHeight="1">
      <c r="A54" s="19"/>
      <c r="B54" s="20"/>
      <c r="C54" s="20"/>
      <c r="D54" s="20"/>
      <c r="E54" s="21"/>
      <c r="F54" s="21"/>
      <c r="G54"/>
      <c r="H54" s="84"/>
      <c r="I54" s="76"/>
      <c r="J54" s="76"/>
      <c r="K54" s="340"/>
      <c r="L54"/>
      <c r="M54"/>
      <c r="N54"/>
      <c r="O54"/>
      <c r="P54"/>
      <c r="Q54"/>
      <c r="R54"/>
    </row>
    <row r="55" spans="1:18" ht="19.5" customHeight="1">
      <c r="A55" s="53">
        <v>31</v>
      </c>
      <c r="B55" s="39" t="s">
        <v>72</v>
      </c>
      <c r="C55" s="41" t="s">
        <v>37</v>
      </c>
      <c r="D55" s="35"/>
      <c r="E55" s="39">
        <v>4</v>
      </c>
      <c r="F55" s="39">
        <v>0</v>
      </c>
      <c r="G55"/>
      <c r="H55" s="86" t="s">
        <v>133</v>
      </c>
      <c r="I55" s="80">
        <v>4</v>
      </c>
      <c r="J55" s="80">
        <v>0</v>
      </c>
      <c r="K55" s="321"/>
      <c r="L55"/>
      <c r="M55"/>
      <c r="N55"/>
      <c r="O55"/>
      <c r="P55"/>
      <c r="Q55"/>
      <c r="R55"/>
    </row>
    <row r="56" spans="2:10" ht="19.5" customHeight="1">
      <c r="B56"/>
      <c r="C56" s="23"/>
      <c r="H56" s="24"/>
      <c r="I56" s="24"/>
      <c r="J56" s="24"/>
    </row>
    <row r="57" spans="2:10" ht="19.5" customHeight="1">
      <c r="B57" s="103" t="s">
        <v>166</v>
      </c>
      <c r="C57" s="346" t="s">
        <v>167</v>
      </c>
      <c r="D57" s="346"/>
      <c r="E57" s="346"/>
      <c r="F57" s="346"/>
      <c r="G57" s="346"/>
      <c r="H57" s="346"/>
      <c r="I57" s="102"/>
      <c r="J57" s="102"/>
    </row>
    <row r="58" spans="3:10" ht="19.5" customHeight="1">
      <c r="C58" s="346"/>
      <c r="D58" s="346"/>
      <c r="E58" s="346"/>
      <c r="F58" s="346"/>
      <c r="G58" s="346"/>
      <c r="H58" s="346"/>
      <c r="I58" s="102"/>
      <c r="J58" s="102"/>
    </row>
    <row r="59" spans="3:10" ht="19.5" customHeight="1">
      <c r="C59" s="23"/>
      <c r="H59" s="24"/>
      <c r="I59" s="24"/>
      <c r="J59" s="24"/>
    </row>
    <row r="60" spans="3:10" ht="19.5" customHeight="1">
      <c r="C60" s="23"/>
      <c r="H60" s="24"/>
      <c r="I60" s="24"/>
      <c r="J60" s="24"/>
    </row>
    <row r="61" spans="2:10" ht="19.5" customHeight="1">
      <c r="B61"/>
      <c r="C61" s="23"/>
      <c r="H61" s="24"/>
      <c r="I61" s="24"/>
      <c r="J61" s="24"/>
    </row>
    <row r="62" spans="2:10" ht="24" customHeight="1" thickBot="1">
      <c r="B62" s="296" t="s">
        <v>165</v>
      </c>
      <c r="C62" s="296"/>
      <c r="D62" s="296"/>
      <c r="E62" s="296"/>
      <c r="F62" s="296"/>
      <c r="G62" s="296"/>
      <c r="H62" s="296"/>
      <c r="I62" s="296"/>
      <c r="J62" s="296"/>
    </row>
    <row r="63" spans="2:10" ht="24" customHeight="1" thickTop="1">
      <c r="B63" s="311" t="s">
        <v>148</v>
      </c>
      <c r="C63" s="311"/>
      <c r="D63" s="311"/>
      <c r="E63" s="311"/>
      <c r="F63" s="311"/>
      <c r="G63" s="311"/>
      <c r="H63" s="311"/>
      <c r="I63" s="311"/>
      <c r="J63" s="311"/>
    </row>
    <row r="64" spans="2:10" ht="19.5" customHeight="1" thickBot="1">
      <c r="B64" s="54"/>
      <c r="C64" s="54"/>
      <c r="D64" s="54"/>
      <c r="E64" s="54"/>
      <c r="F64" s="54"/>
      <c r="G64" s="54"/>
      <c r="H64" s="54"/>
      <c r="I64" s="54"/>
      <c r="J64" s="54"/>
    </row>
    <row r="65" spans="2:10" ht="15" customHeight="1">
      <c r="B65" s="303" t="s">
        <v>268</v>
      </c>
      <c r="C65" s="312"/>
      <c r="D65" s="312"/>
      <c r="E65" s="312"/>
      <c r="F65" s="313"/>
      <c r="H65" s="303" t="s">
        <v>109</v>
      </c>
      <c r="I65" s="304"/>
      <c r="J65" s="305"/>
    </row>
    <row r="66" spans="2:10" ht="15" customHeight="1" thickBot="1">
      <c r="B66" s="314"/>
      <c r="C66" s="315"/>
      <c r="D66" s="315"/>
      <c r="E66" s="315"/>
      <c r="F66" s="316"/>
      <c r="H66" s="306"/>
      <c r="I66" s="307"/>
      <c r="J66" s="308"/>
    </row>
    <row r="67" spans="1:13" ht="24" customHeight="1" thickBot="1">
      <c r="A67" s="82" t="s">
        <v>147</v>
      </c>
      <c r="B67" s="55" t="s">
        <v>146</v>
      </c>
      <c r="C67" s="56" t="s">
        <v>2</v>
      </c>
      <c r="D67" s="57"/>
      <c r="E67" s="57" t="s">
        <v>0</v>
      </c>
      <c r="F67" s="58" t="s">
        <v>1</v>
      </c>
      <c r="G67" s="4"/>
      <c r="H67" s="59" t="s">
        <v>2</v>
      </c>
      <c r="I67" s="60" t="s">
        <v>0</v>
      </c>
      <c r="J67" s="61" t="s">
        <v>1</v>
      </c>
      <c r="L67"/>
      <c r="M67"/>
    </row>
    <row r="68" spans="1:13" ht="19.5" customHeight="1">
      <c r="A68" s="82"/>
      <c r="B68"/>
      <c r="C68"/>
      <c r="D68"/>
      <c r="G68"/>
      <c r="L68"/>
      <c r="M68"/>
    </row>
    <row r="69" spans="1:18" ht="19.5" customHeight="1">
      <c r="A69" s="19" t="s">
        <v>137</v>
      </c>
      <c r="B69" s="109"/>
      <c r="C69" s="110" t="s">
        <v>168</v>
      </c>
      <c r="D69" s="20"/>
      <c r="E69" s="20"/>
      <c r="F69" s="20"/>
      <c r="H69" s="105" t="s">
        <v>120</v>
      </c>
      <c r="I69" s="104">
        <v>0</v>
      </c>
      <c r="J69" s="104">
        <v>3</v>
      </c>
      <c r="K69"/>
      <c r="L69"/>
      <c r="M69"/>
      <c r="N69"/>
      <c r="O69"/>
      <c r="P69"/>
      <c r="Q69"/>
      <c r="R69"/>
    </row>
    <row r="70" spans="2:13" ht="19.5" customHeight="1">
      <c r="B70" s="325" t="s">
        <v>169</v>
      </c>
      <c r="C70" s="325"/>
      <c r="D70" s="20"/>
      <c r="E70" s="21"/>
      <c r="F70" s="21"/>
      <c r="G70" s="331" t="s">
        <v>258</v>
      </c>
      <c r="H70" s="332"/>
      <c r="I70" s="332"/>
      <c r="J70" s="332"/>
      <c r="K70" s="332"/>
      <c r="L70"/>
      <c r="M70"/>
    </row>
    <row r="71" spans="2:13" ht="19.5" customHeight="1">
      <c r="B71" s="330"/>
      <c r="C71" s="330"/>
      <c r="D71" s="20"/>
      <c r="E71" s="21"/>
      <c r="F71" s="21"/>
      <c r="G71" s="332"/>
      <c r="H71" s="332"/>
      <c r="I71" s="332"/>
      <c r="J71" s="332"/>
      <c r="K71" s="332"/>
      <c r="L71"/>
      <c r="M71"/>
    </row>
    <row r="72" spans="2:13" ht="9.75" customHeight="1">
      <c r="B72" s="20"/>
      <c r="C72" s="20"/>
      <c r="D72" s="20"/>
      <c r="E72" s="21"/>
      <c r="F72" s="21"/>
      <c r="G72" s="333"/>
      <c r="H72" s="333"/>
      <c r="I72" s="333"/>
      <c r="J72" s="333"/>
      <c r="K72" s="333"/>
      <c r="L72"/>
      <c r="M72"/>
    </row>
    <row r="73" spans="1:13" ht="19.5" customHeight="1">
      <c r="A73" s="82"/>
      <c r="B73"/>
      <c r="C73"/>
      <c r="D73"/>
      <c r="G73"/>
      <c r="L73"/>
      <c r="M73"/>
    </row>
    <row r="74" spans="2:13" ht="19.5" customHeight="1">
      <c r="B74" s="20"/>
      <c r="C74" s="20"/>
      <c r="D74" s="20"/>
      <c r="E74" s="21"/>
      <c r="F74" s="21"/>
      <c r="K74"/>
      <c r="L74"/>
      <c r="M74"/>
    </row>
    <row r="75" spans="1:18" ht="19.5" customHeight="1">
      <c r="A75" s="297">
        <v>32</v>
      </c>
      <c r="B75" s="302" t="s">
        <v>260</v>
      </c>
      <c r="C75" s="328" t="s">
        <v>26</v>
      </c>
      <c r="D75" s="62"/>
      <c r="E75" s="299">
        <v>0</v>
      </c>
      <c r="F75" s="301">
        <v>6</v>
      </c>
      <c r="G75"/>
      <c r="H75" s="90" t="s">
        <v>119</v>
      </c>
      <c r="I75" s="77">
        <v>0</v>
      </c>
      <c r="J75" s="78">
        <v>5</v>
      </c>
      <c r="K75" s="334" t="s">
        <v>261</v>
      </c>
      <c r="L75"/>
      <c r="M75"/>
      <c r="N75"/>
      <c r="O75"/>
      <c r="P75"/>
      <c r="Q75"/>
      <c r="R75"/>
    </row>
    <row r="76" spans="1:18" ht="19.5" customHeight="1">
      <c r="A76" s="298"/>
      <c r="B76" s="300"/>
      <c r="C76" s="336"/>
      <c r="D76" s="63"/>
      <c r="E76" s="300"/>
      <c r="F76" s="300"/>
      <c r="H76" s="91" t="s">
        <v>121</v>
      </c>
      <c r="I76" s="88">
        <v>0</v>
      </c>
      <c r="J76" s="89">
        <v>4</v>
      </c>
      <c r="K76" s="335"/>
      <c r="L76"/>
      <c r="M76"/>
      <c r="N76"/>
      <c r="O76"/>
      <c r="P76"/>
      <c r="Q76"/>
      <c r="R76"/>
    </row>
    <row r="77" spans="1:18" ht="19.5" customHeight="1">
      <c r="A77"/>
      <c r="B77" s="325" t="s">
        <v>259</v>
      </c>
      <c r="C77" s="326"/>
      <c r="D77" s="50"/>
      <c r="G77" s="331" t="s">
        <v>262</v>
      </c>
      <c r="H77" s="333"/>
      <c r="I77" s="333"/>
      <c r="J77" s="333"/>
      <c r="K77" s="333"/>
      <c r="L77"/>
      <c r="M77"/>
      <c r="N77"/>
      <c r="O77"/>
      <c r="P77"/>
      <c r="Q77"/>
      <c r="R77"/>
    </row>
    <row r="78" spans="2:18" ht="19.5" customHeight="1">
      <c r="B78" s="327"/>
      <c r="C78" s="327"/>
      <c r="D78" s="20"/>
      <c r="F78" s="66"/>
      <c r="G78" s="333"/>
      <c r="H78" s="333"/>
      <c r="I78" s="333"/>
      <c r="J78" s="333"/>
      <c r="K78" s="333"/>
      <c r="L78"/>
      <c r="M78"/>
      <c r="N78"/>
      <c r="O78"/>
      <c r="P78"/>
      <c r="Q78"/>
      <c r="R78"/>
    </row>
    <row r="79" spans="1:18" ht="19.5" customHeight="1">
      <c r="A79" s="19"/>
      <c r="D79" s="20"/>
      <c r="E79" s="66"/>
      <c r="F79" s="66"/>
      <c r="G79" s="333"/>
      <c r="H79" s="333"/>
      <c r="I79" s="333"/>
      <c r="J79" s="333"/>
      <c r="K79" s="333"/>
      <c r="M79"/>
      <c r="N79"/>
      <c r="O79"/>
      <c r="P79"/>
      <c r="Q79"/>
      <c r="R79"/>
    </row>
    <row r="80" spans="1:18" ht="21.75" customHeight="1">
      <c r="A80"/>
      <c r="B80"/>
      <c r="C80"/>
      <c r="D80"/>
      <c r="G80" s="333"/>
      <c r="H80" s="333"/>
      <c r="I80" s="333"/>
      <c r="J80" s="333"/>
      <c r="K80" s="333"/>
      <c r="L80"/>
      <c r="M80"/>
      <c r="N80"/>
      <c r="O80"/>
      <c r="P80"/>
      <c r="Q80"/>
      <c r="R80"/>
    </row>
    <row r="81" spans="1:18" ht="24.75" customHeight="1">
      <c r="A81"/>
      <c r="B81"/>
      <c r="C81"/>
      <c r="D81"/>
      <c r="G81" s="333"/>
      <c r="H81" s="333"/>
      <c r="I81" s="333"/>
      <c r="J81" s="333"/>
      <c r="K81" s="333"/>
      <c r="L81"/>
      <c r="M81"/>
      <c r="N81"/>
      <c r="O81"/>
      <c r="P81"/>
      <c r="Q81"/>
      <c r="R81"/>
    </row>
    <row r="82" spans="1:18" ht="19.5" customHeight="1">
      <c r="A82"/>
      <c r="B82"/>
      <c r="C82"/>
      <c r="D82"/>
      <c r="G82" s="120"/>
      <c r="H82" s="120"/>
      <c r="I82" s="120"/>
      <c r="J82" s="120"/>
      <c r="K82" s="120"/>
      <c r="L82"/>
      <c r="M82"/>
      <c r="N82"/>
      <c r="O82"/>
      <c r="P82"/>
      <c r="Q82"/>
      <c r="R82"/>
    </row>
    <row r="83" spans="2:18" ht="19.5" customHeight="1">
      <c r="B83" s="20"/>
      <c r="C83" s="20"/>
      <c r="D83" s="20"/>
      <c r="E83" s="21"/>
      <c r="F83" s="21"/>
      <c r="K83"/>
      <c r="L83"/>
      <c r="M83"/>
      <c r="N83"/>
      <c r="O83"/>
      <c r="P83"/>
      <c r="Q83"/>
      <c r="R83"/>
    </row>
    <row r="84" spans="1:18" ht="19.5" customHeight="1">
      <c r="A84" s="338">
        <v>33</v>
      </c>
      <c r="B84" s="302" t="s">
        <v>49</v>
      </c>
      <c r="C84" s="328" t="s">
        <v>155</v>
      </c>
      <c r="D84" s="64" t="e">
        <f>(#REF!*#REF!)/#REF!</f>
        <v>#REF!</v>
      </c>
      <c r="E84" s="96">
        <v>3</v>
      </c>
      <c r="G84"/>
      <c r="H84" s="364" t="s">
        <v>156</v>
      </c>
      <c r="I84" s="96">
        <v>2</v>
      </c>
      <c r="K84" s="334" t="s">
        <v>115</v>
      </c>
      <c r="L84"/>
      <c r="M84"/>
      <c r="N84"/>
      <c r="O84"/>
      <c r="P84"/>
      <c r="Q84"/>
      <c r="R84"/>
    </row>
    <row r="85" spans="1:18" ht="19.5" customHeight="1">
      <c r="A85" s="339"/>
      <c r="B85" s="324"/>
      <c r="C85" s="329"/>
      <c r="D85" s="65"/>
      <c r="E85" s="97"/>
      <c r="F85" s="94">
        <v>3</v>
      </c>
      <c r="G85"/>
      <c r="H85" s="365"/>
      <c r="I85" s="67"/>
      <c r="J85" s="95">
        <v>3</v>
      </c>
      <c r="K85" s="387"/>
      <c r="L85"/>
      <c r="M85"/>
      <c r="N85"/>
      <c r="O85"/>
      <c r="P85"/>
      <c r="Q85"/>
      <c r="R85"/>
    </row>
    <row r="86" spans="1:18" ht="19.5" customHeight="1">
      <c r="A86" s="19"/>
      <c r="B86" s="325" t="s">
        <v>169</v>
      </c>
      <c r="C86" s="326"/>
      <c r="D86" s="20"/>
      <c r="E86" s="21"/>
      <c r="F86" s="21"/>
      <c r="H86" s="105" t="s">
        <v>122</v>
      </c>
      <c r="I86" s="104">
        <v>2</v>
      </c>
      <c r="J86" s="106">
        <v>3</v>
      </c>
      <c r="K86" s="366"/>
      <c r="L86"/>
      <c r="M86"/>
      <c r="N86"/>
      <c r="O86"/>
      <c r="P86"/>
      <c r="Q86"/>
      <c r="R86"/>
    </row>
    <row r="87" spans="1:18" ht="21.75" customHeight="1">
      <c r="A87" s="19"/>
      <c r="B87" s="327"/>
      <c r="C87" s="327"/>
      <c r="D87" s="20"/>
      <c r="E87" s="20"/>
      <c r="F87" s="20"/>
      <c r="G87" s="331" t="s">
        <v>184</v>
      </c>
      <c r="H87" s="331"/>
      <c r="I87" s="331"/>
      <c r="J87" s="331"/>
      <c r="K87" s="331"/>
      <c r="L87"/>
      <c r="M87"/>
      <c r="N87"/>
      <c r="O87"/>
      <c r="P87"/>
      <c r="Q87"/>
      <c r="R87"/>
    </row>
    <row r="88" spans="2:13" ht="19.5" customHeight="1">
      <c r="B88" s="20"/>
      <c r="C88" s="20"/>
      <c r="D88" s="20"/>
      <c r="E88" s="21"/>
      <c r="F88" s="21"/>
      <c r="G88" s="331"/>
      <c r="H88" s="331"/>
      <c r="I88" s="331"/>
      <c r="J88" s="331"/>
      <c r="K88" s="331"/>
      <c r="L88"/>
      <c r="M88"/>
    </row>
    <row r="89" spans="4:13" ht="24.75" customHeight="1">
      <c r="D89" s="20"/>
      <c r="E89" s="21"/>
      <c r="F89" s="21"/>
      <c r="G89" s="331"/>
      <c r="H89" s="331"/>
      <c r="I89" s="331"/>
      <c r="J89" s="331"/>
      <c r="K89" s="331"/>
      <c r="L89"/>
      <c r="M89"/>
    </row>
    <row r="90" spans="4:13" ht="19.5" customHeight="1">
      <c r="D90" s="20"/>
      <c r="E90" s="21"/>
      <c r="F90" s="21"/>
      <c r="G90" s="331"/>
      <c r="H90" s="331"/>
      <c r="I90" s="331"/>
      <c r="J90" s="331"/>
      <c r="K90" s="331"/>
      <c r="L90"/>
      <c r="M90"/>
    </row>
    <row r="91" spans="2:13" ht="19.5" customHeight="1">
      <c r="B91" s="20"/>
      <c r="C91" s="20"/>
      <c r="D91" s="20"/>
      <c r="E91" s="21"/>
      <c r="F91" s="21"/>
      <c r="H91" s="1"/>
      <c r="I91" s="1"/>
      <c r="J91" s="1"/>
      <c r="L91"/>
      <c r="M91"/>
    </row>
    <row r="92" spans="2:13" ht="19.5" customHeight="1">
      <c r="B92" s="20"/>
      <c r="C92" s="20"/>
      <c r="D92" s="20"/>
      <c r="E92" s="21"/>
      <c r="F92" s="21"/>
      <c r="H92" s="1"/>
      <c r="I92" s="1"/>
      <c r="J92" s="1"/>
      <c r="L92"/>
      <c r="M92"/>
    </row>
    <row r="93" spans="2:18" ht="21.75" customHeight="1">
      <c r="B93" s="20"/>
      <c r="C93"/>
      <c r="D93" s="20"/>
      <c r="E93" s="20"/>
      <c r="F93" s="20"/>
      <c r="H93" s="112" t="s">
        <v>123</v>
      </c>
      <c r="I93" s="94">
        <v>3</v>
      </c>
      <c r="J93" s="95">
        <v>0</v>
      </c>
      <c r="K93" s="320" t="s">
        <v>160</v>
      </c>
      <c r="L93"/>
      <c r="M93"/>
      <c r="N93"/>
      <c r="O93"/>
      <c r="P93"/>
      <c r="Q93"/>
      <c r="R93"/>
    </row>
    <row r="94" spans="1:18" ht="21.75" customHeight="1">
      <c r="A94" s="357">
        <v>34</v>
      </c>
      <c r="B94" s="29" t="s">
        <v>78</v>
      </c>
      <c r="C94" s="33" t="s">
        <v>12</v>
      </c>
      <c r="D94" s="20"/>
      <c r="E94" s="48">
        <v>3</v>
      </c>
      <c r="F94" s="48">
        <v>0</v>
      </c>
      <c r="H94" s="112" t="s">
        <v>158</v>
      </c>
      <c r="I94" s="94">
        <v>3</v>
      </c>
      <c r="J94" s="95">
        <v>0</v>
      </c>
      <c r="K94" s="321"/>
      <c r="L94"/>
      <c r="M94"/>
      <c r="N94"/>
      <c r="O94"/>
      <c r="P94"/>
      <c r="Q94"/>
      <c r="R94"/>
    </row>
    <row r="95" spans="1:18" ht="21.75" customHeight="1">
      <c r="A95" s="358"/>
      <c r="B95" s="20"/>
      <c r="C95" s="20"/>
      <c r="D95" s="20"/>
      <c r="E95" s="21"/>
      <c r="F95" s="21"/>
      <c r="H95" s="111" t="s">
        <v>159</v>
      </c>
      <c r="I95" s="88">
        <v>3</v>
      </c>
      <c r="J95" s="89">
        <v>0</v>
      </c>
      <c r="K95" s="98" t="s">
        <v>118</v>
      </c>
      <c r="L95"/>
      <c r="M95"/>
      <c r="N95"/>
      <c r="O95"/>
      <c r="P95"/>
      <c r="Q95"/>
      <c r="R95"/>
    </row>
    <row r="96" spans="1:18" ht="19.5" customHeight="1">
      <c r="A96" s="358"/>
      <c r="G96"/>
      <c r="K96" s="10"/>
      <c r="L96"/>
      <c r="M96"/>
      <c r="N96"/>
      <c r="O96"/>
      <c r="P96"/>
      <c r="Q96"/>
      <c r="R96"/>
    </row>
    <row r="97" spans="1:19" ht="30" customHeight="1">
      <c r="A97" s="359"/>
      <c r="B97" s="29" t="s">
        <v>79</v>
      </c>
      <c r="C97" s="33" t="s">
        <v>157</v>
      </c>
      <c r="D97" s="32" t="e">
        <f>(#REF!*#REF!)/#REF!</f>
        <v>#REF!</v>
      </c>
      <c r="E97" s="48">
        <v>3</v>
      </c>
      <c r="F97" s="48">
        <v>0</v>
      </c>
      <c r="G97"/>
      <c r="H97" s="91" t="s">
        <v>129</v>
      </c>
      <c r="I97" s="88">
        <v>3</v>
      </c>
      <c r="J97" s="89">
        <v>0</v>
      </c>
      <c r="K97" s="99" t="s">
        <v>161</v>
      </c>
      <c r="L97"/>
      <c r="M97"/>
      <c r="N97"/>
      <c r="O97"/>
      <c r="P97"/>
      <c r="Q97"/>
      <c r="R97"/>
      <c r="S97"/>
    </row>
    <row r="98" spans="1:19" ht="19.5" customHeight="1">
      <c r="A98" s="25"/>
      <c r="B98" s="325" t="s">
        <v>162</v>
      </c>
      <c r="C98" s="325"/>
      <c r="D98" s="20"/>
      <c r="E98" s="20"/>
      <c r="F98" s="20"/>
      <c r="G98" s="331" t="s">
        <v>171</v>
      </c>
      <c r="H98" s="332"/>
      <c r="I98" s="332"/>
      <c r="J98" s="332"/>
      <c r="K98" s="332"/>
      <c r="L98"/>
      <c r="M98"/>
      <c r="N98"/>
      <c r="O98"/>
      <c r="P98"/>
      <c r="Q98"/>
      <c r="R98"/>
      <c r="S98"/>
    </row>
    <row r="99" spans="1:18" ht="19.5" customHeight="1">
      <c r="A99" s="19"/>
      <c r="B99" s="360"/>
      <c r="C99" s="360"/>
      <c r="D99" s="20"/>
      <c r="E99" s="20"/>
      <c r="F99" s="20"/>
      <c r="G99" s="332"/>
      <c r="H99" s="332"/>
      <c r="I99" s="332"/>
      <c r="J99" s="332"/>
      <c r="K99" s="332"/>
      <c r="L99" s="4"/>
      <c r="M99"/>
      <c r="N99"/>
      <c r="O99"/>
      <c r="P99"/>
      <c r="Q99"/>
      <c r="R99"/>
    </row>
    <row r="100" spans="1:18" ht="19.5" customHeight="1">
      <c r="A100" s="18"/>
      <c r="B100" s="20"/>
      <c r="C100" s="20"/>
      <c r="D100" s="20"/>
      <c r="E100" s="21"/>
      <c r="F100" s="21"/>
      <c r="G100" s="333"/>
      <c r="H100" s="333"/>
      <c r="I100" s="333"/>
      <c r="J100" s="333"/>
      <c r="K100" s="333"/>
      <c r="M100"/>
      <c r="N100"/>
      <c r="O100"/>
      <c r="P100"/>
      <c r="Q100"/>
      <c r="R100"/>
    </row>
    <row r="101" spans="1:18" ht="19.5" customHeight="1">
      <c r="A101" s="19"/>
      <c r="B101" s="20"/>
      <c r="C101" s="20"/>
      <c r="D101" s="20"/>
      <c r="E101" s="21"/>
      <c r="F101" s="21"/>
      <c r="G101" s="333"/>
      <c r="H101" s="333"/>
      <c r="I101" s="333"/>
      <c r="J101" s="333"/>
      <c r="K101" s="333"/>
      <c r="M101"/>
      <c r="N101"/>
      <c r="O101"/>
      <c r="P101"/>
      <c r="Q101"/>
      <c r="R101"/>
    </row>
    <row r="102" spans="1:18" ht="19.5" customHeight="1">
      <c r="A102" s="19"/>
      <c r="B102" s="20"/>
      <c r="C102" s="20"/>
      <c r="D102" s="20"/>
      <c r="E102" s="21"/>
      <c r="F102" s="21"/>
      <c r="G102" s="333"/>
      <c r="H102" s="333"/>
      <c r="I102" s="333"/>
      <c r="J102" s="333"/>
      <c r="K102" s="333"/>
      <c r="M102"/>
      <c r="N102"/>
      <c r="O102"/>
      <c r="P102"/>
      <c r="Q102"/>
      <c r="R102"/>
    </row>
    <row r="103" spans="1:18" ht="19.5" customHeight="1">
      <c r="A103" s="19"/>
      <c r="B103" s="20"/>
      <c r="C103" s="20"/>
      <c r="D103" s="20"/>
      <c r="E103" s="21"/>
      <c r="F103" s="21"/>
      <c r="G103" s="333"/>
      <c r="H103" s="333"/>
      <c r="I103" s="333"/>
      <c r="J103" s="333"/>
      <c r="K103" s="333"/>
      <c r="M103"/>
      <c r="N103"/>
      <c r="O103"/>
      <c r="P103"/>
      <c r="Q103"/>
      <c r="R103"/>
    </row>
    <row r="104" spans="1:18" ht="19.5" customHeight="1">
      <c r="A104" s="19"/>
      <c r="B104" s="20"/>
      <c r="C104" s="20"/>
      <c r="D104" s="20"/>
      <c r="E104" s="21"/>
      <c r="F104" s="21"/>
      <c r="G104" s="333"/>
      <c r="H104" s="333"/>
      <c r="I104" s="333"/>
      <c r="J104" s="333"/>
      <c r="K104" s="333"/>
      <c r="M104"/>
      <c r="N104"/>
      <c r="O104"/>
      <c r="P104"/>
      <c r="Q104"/>
      <c r="R104"/>
    </row>
    <row r="105" spans="1:11" ht="19.5" customHeight="1">
      <c r="A105" s="19"/>
      <c r="B105" s="20"/>
      <c r="C105" s="20"/>
      <c r="D105" s="20"/>
      <c r="E105" s="21"/>
      <c r="F105" s="21"/>
      <c r="G105" s="333"/>
      <c r="H105" s="333"/>
      <c r="I105" s="333"/>
      <c r="J105" s="333"/>
      <c r="K105" s="333"/>
    </row>
    <row r="106" spans="1:6" ht="19.5" customHeight="1">
      <c r="A106" s="19"/>
      <c r="B106" s="20"/>
      <c r="C106" s="20"/>
      <c r="D106" s="20"/>
      <c r="E106" s="21"/>
      <c r="F106" s="21"/>
    </row>
    <row r="107" spans="2:13" ht="19.5" customHeight="1">
      <c r="B107" s="20"/>
      <c r="C107" s="20"/>
      <c r="D107" s="20"/>
      <c r="E107" s="21"/>
      <c r="F107" s="21"/>
      <c r="K107"/>
      <c r="L107"/>
      <c r="M107"/>
    </row>
    <row r="108" spans="1:18" ht="19.5" customHeight="1">
      <c r="A108" s="19" t="s">
        <v>137</v>
      </c>
      <c r="B108" s="109"/>
      <c r="C108" s="110" t="s">
        <v>168</v>
      </c>
      <c r="D108" s="20"/>
      <c r="E108" s="20"/>
      <c r="F108" s="20"/>
      <c r="H108" s="105" t="s">
        <v>124</v>
      </c>
      <c r="I108" s="104">
        <v>2</v>
      </c>
      <c r="J108" s="106">
        <v>1</v>
      </c>
      <c r="K108" s="107" t="s">
        <v>141</v>
      </c>
      <c r="L108"/>
      <c r="M108"/>
      <c r="N108"/>
      <c r="O108"/>
      <c r="P108"/>
      <c r="Q108"/>
      <c r="R108"/>
    </row>
    <row r="109" spans="2:13" ht="19.5" customHeight="1">
      <c r="B109" s="325" t="s">
        <v>169</v>
      </c>
      <c r="C109" s="325"/>
      <c r="D109" s="20"/>
      <c r="E109" s="21"/>
      <c r="F109" s="21"/>
      <c r="G109" s="331" t="s">
        <v>170</v>
      </c>
      <c r="H109" s="332"/>
      <c r="I109" s="332"/>
      <c r="J109" s="332"/>
      <c r="K109" s="332"/>
      <c r="L109"/>
      <c r="M109"/>
    </row>
    <row r="110" spans="2:13" ht="19.5" customHeight="1">
      <c r="B110" s="330"/>
      <c r="C110" s="330"/>
      <c r="D110" s="20"/>
      <c r="E110" s="21"/>
      <c r="F110" s="21"/>
      <c r="G110" s="332"/>
      <c r="H110" s="332"/>
      <c r="I110" s="332"/>
      <c r="J110" s="332"/>
      <c r="K110" s="332"/>
      <c r="L110"/>
      <c r="M110"/>
    </row>
    <row r="111" spans="2:13" ht="9.75" customHeight="1">
      <c r="B111" s="20"/>
      <c r="C111" s="20"/>
      <c r="D111" s="20"/>
      <c r="E111" s="21"/>
      <c r="F111" s="21"/>
      <c r="G111" s="333"/>
      <c r="H111" s="333"/>
      <c r="I111" s="333"/>
      <c r="J111" s="333"/>
      <c r="K111" s="333"/>
      <c r="L111"/>
      <c r="M111"/>
    </row>
    <row r="112" spans="2:13" ht="19.5" customHeight="1">
      <c r="B112" s="20"/>
      <c r="C112" s="20"/>
      <c r="D112" s="20"/>
      <c r="E112" s="21"/>
      <c r="F112" s="21"/>
      <c r="K112"/>
      <c r="L112"/>
      <c r="M112"/>
    </row>
    <row r="113" spans="2:13" ht="19.5" customHeight="1">
      <c r="B113" s="20"/>
      <c r="C113" s="20"/>
      <c r="D113" s="20"/>
      <c r="E113" s="21"/>
      <c r="F113" s="21"/>
      <c r="K113"/>
      <c r="L113"/>
      <c r="M113"/>
    </row>
    <row r="114" spans="1:18" ht="19.5" customHeight="1">
      <c r="A114" s="338">
        <v>35</v>
      </c>
      <c r="B114" s="302" t="s">
        <v>64</v>
      </c>
      <c r="C114" s="328" t="s">
        <v>34</v>
      </c>
      <c r="D114" s="64"/>
      <c r="E114" s="302">
        <v>5</v>
      </c>
      <c r="F114" s="302">
        <v>0</v>
      </c>
      <c r="G114" s="2"/>
      <c r="H114" s="108" t="s">
        <v>125</v>
      </c>
      <c r="I114" s="94">
        <v>3</v>
      </c>
      <c r="J114" s="95">
        <v>0</v>
      </c>
      <c r="K114" s="334" t="s">
        <v>115</v>
      </c>
      <c r="L114"/>
      <c r="M114"/>
      <c r="N114"/>
      <c r="O114"/>
      <c r="P114"/>
      <c r="Q114"/>
      <c r="R114"/>
    </row>
    <row r="115" spans="1:18" ht="19.5" customHeight="1">
      <c r="A115" s="339"/>
      <c r="B115" s="324"/>
      <c r="C115" s="341"/>
      <c r="D115" s="65"/>
      <c r="E115" s="324"/>
      <c r="F115" s="324"/>
      <c r="G115" s="2"/>
      <c r="H115" s="91" t="s">
        <v>126</v>
      </c>
      <c r="I115" s="88">
        <v>4</v>
      </c>
      <c r="J115" s="89">
        <v>0</v>
      </c>
      <c r="K115" s="366"/>
      <c r="L115"/>
      <c r="M115"/>
      <c r="N115"/>
      <c r="O115"/>
      <c r="P115"/>
      <c r="Q115"/>
      <c r="R115"/>
    </row>
    <row r="116" spans="2:13" ht="19.5" customHeight="1">
      <c r="B116" s="325" t="s">
        <v>169</v>
      </c>
      <c r="C116" s="325"/>
      <c r="D116" s="20"/>
      <c r="E116" s="21"/>
      <c r="F116" s="21"/>
      <c r="G116" s="331" t="s">
        <v>185</v>
      </c>
      <c r="H116" s="332"/>
      <c r="I116" s="332"/>
      <c r="J116" s="332"/>
      <c r="K116" s="332"/>
      <c r="L116"/>
      <c r="M116"/>
    </row>
    <row r="117" spans="2:13" ht="19.5" customHeight="1">
      <c r="B117" s="330"/>
      <c r="C117" s="330"/>
      <c r="D117" s="20"/>
      <c r="E117" s="20"/>
      <c r="F117" s="20"/>
      <c r="G117" s="332"/>
      <c r="H117" s="332"/>
      <c r="I117" s="332"/>
      <c r="J117" s="332"/>
      <c r="K117" s="332"/>
      <c r="L117"/>
      <c r="M117"/>
    </row>
    <row r="118" spans="2:13" ht="19.5" customHeight="1">
      <c r="B118" s="20"/>
      <c r="C118" s="20"/>
      <c r="D118" s="20"/>
      <c r="E118" s="20"/>
      <c r="F118" s="20"/>
      <c r="G118" s="333"/>
      <c r="H118" s="333"/>
      <c r="I118" s="333"/>
      <c r="J118" s="333"/>
      <c r="K118" s="333"/>
      <c r="L118"/>
      <c r="M118"/>
    </row>
    <row r="119" spans="2:13" ht="19.5" customHeight="1">
      <c r="B119" s="20"/>
      <c r="C119" s="20"/>
      <c r="D119" s="20"/>
      <c r="E119" s="20"/>
      <c r="F119" s="20"/>
      <c r="G119" s="333"/>
      <c r="H119" s="333"/>
      <c r="I119" s="333"/>
      <c r="J119" s="333"/>
      <c r="K119" s="333"/>
      <c r="L119"/>
      <c r="M119"/>
    </row>
    <row r="120" spans="2:13" ht="19.5" customHeight="1">
      <c r="B120" s="20"/>
      <c r="C120" s="20"/>
      <c r="D120" s="20"/>
      <c r="E120" s="20"/>
      <c r="F120" s="20"/>
      <c r="J120" s="4"/>
      <c r="K120"/>
      <c r="L120"/>
      <c r="M120"/>
    </row>
    <row r="121" spans="2:10" ht="19.5" customHeight="1">
      <c r="B121" s="103" t="s">
        <v>172</v>
      </c>
      <c r="C121" s="346" t="s">
        <v>178</v>
      </c>
      <c r="D121" s="346"/>
      <c r="E121" s="346"/>
      <c r="F121" s="346"/>
      <c r="G121" s="346"/>
      <c r="H121" s="346"/>
      <c r="I121" s="102"/>
      <c r="J121" s="102"/>
    </row>
    <row r="122" spans="3:10" ht="19.5" customHeight="1">
      <c r="C122" s="346"/>
      <c r="D122" s="346"/>
      <c r="E122" s="346"/>
      <c r="F122" s="346"/>
      <c r="G122" s="346"/>
      <c r="H122" s="346"/>
      <c r="I122" s="102"/>
      <c r="J122" s="102"/>
    </row>
    <row r="123" spans="2:13" ht="19.5" customHeight="1">
      <c r="B123" s="20"/>
      <c r="C123" s="347"/>
      <c r="D123" s="347"/>
      <c r="E123" s="347"/>
      <c r="F123" s="347"/>
      <c r="G123" s="347"/>
      <c r="H123" s="347"/>
      <c r="J123" s="4"/>
      <c r="K123"/>
      <c r="L123"/>
      <c r="M123"/>
    </row>
    <row r="124" spans="2:13" ht="19.5" customHeight="1">
      <c r="B124" s="20"/>
      <c r="C124" s="347"/>
      <c r="D124" s="347"/>
      <c r="E124" s="347"/>
      <c r="F124" s="347"/>
      <c r="G124" s="347"/>
      <c r="H124" s="347"/>
      <c r="J124" s="4"/>
      <c r="K124"/>
      <c r="L124"/>
      <c r="M124"/>
    </row>
    <row r="125" spans="2:13" ht="19.5" customHeight="1">
      <c r="B125" s="20"/>
      <c r="C125" s="347"/>
      <c r="D125" s="347"/>
      <c r="E125" s="347"/>
      <c r="F125" s="347"/>
      <c r="G125" s="347"/>
      <c r="H125" s="347"/>
      <c r="J125" s="4"/>
      <c r="K125"/>
      <c r="L125"/>
      <c r="M125"/>
    </row>
    <row r="126" spans="2:13" ht="19.5" customHeight="1">
      <c r="B126" s="20"/>
      <c r="C126" s="347"/>
      <c r="D126" s="347"/>
      <c r="E126" s="347"/>
      <c r="F126" s="347"/>
      <c r="G126" s="347"/>
      <c r="H126" s="347"/>
      <c r="J126" s="4"/>
      <c r="K126"/>
      <c r="L126"/>
      <c r="M126"/>
    </row>
    <row r="127" spans="2:13" ht="19.5" customHeight="1">
      <c r="B127" s="20"/>
      <c r="C127" s="348"/>
      <c r="D127" s="348"/>
      <c r="E127" s="348"/>
      <c r="F127" s="348"/>
      <c r="G127" s="348"/>
      <c r="H127" s="348"/>
      <c r="J127" s="4"/>
      <c r="K127"/>
      <c r="L127"/>
      <c r="M127"/>
    </row>
    <row r="128" spans="2:13" ht="19.5" customHeight="1">
      <c r="B128" s="20"/>
      <c r="C128" s="348"/>
      <c r="D128" s="348"/>
      <c r="E128" s="348"/>
      <c r="F128" s="348"/>
      <c r="G128" s="348"/>
      <c r="H128" s="348"/>
      <c r="J128" s="4"/>
      <c r="K128"/>
      <c r="L128"/>
      <c r="M128"/>
    </row>
    <row r="129" spans="2:13" ht="19.5" customHeight="1">
      <c r="B129" s="20"/>
      <c r="C129" s="348"/>
      <c r="D129" s="348"/>
      <c r="E129" s="348"/>
      <c r="F129" s="348"/>
      <c r="G129" s="348"/>
      <c r="H129" s="348"/>
      <c r="J129" s="4"/>
      <c r="K129"/>
      <c r="L129"/>
      <c r="M129"/>
    </row>
    <row r="130" spans="2:13" ht="19.5" customHeight="1">
      <c r="B130" s="20"/>
      <c r="C130" s="348"/>
      <c r="D130" s="348"/>
      <c r="E130" s="348"/>
      <c r="F130" s="348"/>
      <c r="G130" s="348"/>
      <c r="H130" s="348"/>
      <c r="J130" s="4"/>
      <c r="K130"/>
      <c r="L130"/>
      <c r="M130"/>
    </row>
    <row r="131" spans="2:13" ht="19.5" customHeight="1">
      <c r="B131" s="20"/>
      <c r="C131" s="115"/>
      <c r="D131" s="115"/>
      <c r="E131" s="115"/>
      <c r="F131" s="115"/>
      <c r="G131" s="115"/>
      <c r="H131" s="115"/>
      <c r="J131" s="4"/>
      <c r="K131"/>
      <c r="L131"/>
      <c r="M131"/>
    </row>
    <row r="132" spans="2:13" ht="19.5" customHeight="1" thickBot="1">
      <c r="B132" s="20"/>
      <c r="C132" s="115"/>
      <c r="D132" s="115"/>
      <c r="E132" s="115"/>
      <c r="F132" s="115"/>
      <c r="G132" s="115"/>
      <c r="H132" s="115"/>
      <c r="J132" s="4"/>
      <c r="K132"/>
      <c r="L132"/>
      <c r="M132"/>
    </row>
    <row r="133" spans="2:13" ht="24" customHeight="1" thickBot="1">
      <c r="B133" s="20"/>
      <c r="C133" s="381" t="s">
        <v>268</v>
      </c>
      <c r="D133" s="382"/>
      <c r="E133" s="382"/>
      <c r="F133" s="383"/>
      <c r="G133" s="115"/>
      <c r="H133" s="381" t="s">
        <v>109</v>
      </c>
      <c r="I133" s="382"/>
      <c r="J133" s="383"/>
      <c r="K133"/>
      <c r="L133"/>
      <c r="M133"/>
    </row>
    <row r="134" spans="2:13" ht="19.5" customHeight="1" thickBot="1">
      <c r="B134" s="20"/>
      <c r="C134" s="113" t="s">
        <v>2</v>
      </c>
      <c r="D134" s="57"/>
      <c r="E134" s="57" t="s">
        <v>0</v>
      </c>
      <c r="F134" s="58" t="s">
        <v>1</v>
      </c>
      <c r="G134" s="4"/>
      <c r="H134" s="113" t="s">
        <v>2</v>
      </c>
      <c r="I134" s="57" t="s">
        <v>0</v>
      </c>
      <c r="J134" s="58" t="s">
        <v>1</v>
      </c>
      <c r="K134"/>
      <c r="L134"/>
      <c r="M134"/>
    </row>
    <row r="135" spans="2:13" ht="19.5" customHeight="1">
      <c r="B135" s="20"/>
      <c r="C135" s="20"/>
      <c r="D135" s="20"/>
      <c r="E135" s="21"/>
      <c r="F135" s="21"/>
      <c r="K135"/>
      <c r="L135"/>
      <c r="M135"/>
    </row>
    <row r="136" spans="2:13" ht="19.5" customHeight="1">
      <c r="B136" s="20"/>
      <c r="C136" s="110" t="s">
        <v>168</v>
      </c>
      <c r="D136" s="20"/>
      <c r="E136" s="116"/>
      <c r="F136" s="116"/>
      <c r="H136" s="105" t="s">
        <v>120</v>
      </c>
      <c r="I136" s="104">
        <v>0</v>
      </c>
      <c r="J136" s="104">
        <v>3</v>
      </c>
      <c r="K136" s="99" t="s">
        <v>183</v>
      </c>
      <c r="L136"/>
      <c r="M136"/>
    </row>
    <row r="137" spans="2:13" ht="19.5" customHeight="1">
      <c r="B137" s="20"/>
      <c r="C137" s="20"/>
      <c r="D137" s="20"/>
      <c r="E137" s="21"/>
      <c r="F137" s="21"/>
      <c r="K137"/>
      <c r="L137"/>
      <c r="M137"/>
    </row>
    <row r="138" spans="2:13" ht="19.5" customHeight="1">
      <c r="B138" s="20"/>
      <c r="C138" s="328" t="s">
        <v>26</v>
      </c>
      <c r="D138" s="31"/>
      <c r="E138" s="385">
        <v>0</v>
      </c>
      <c r="F138" s="385">
        <v>6</v>
      </c>
      <c r="G138" s="344" t="s">
        <v>175</v>
      </c>
      <c r="H138" s="91" t="s">
        <v>121</v>
      </c>
      <c r="I138" s="88">
        <v>0</v>
      </c>
      <c r="J138" s="88">
        <v>4</v>
      </c>
      <c r="K138" s="99" t="s">
        <v>183</v>
      </c>
      <c r="L138"/>
      <c r="M138"/>
    </row>
    <row r="139" spans="2:13" ht="19.5" customHeight="1">
      <c r="B139" s="20"/>
      <c r="C139" s="384"/>
      <c r="D139" s="31"/>
      <c r="E139" s="386"/>
      <c r="F139" s="386"/>
      <c r="G139" s="345"/>
      <c r="H139" s="90" t="s">
        <v>119</v>
      </c>
      <c r="I139" s="77">
        <v>0</v>
      </c>
      <c r="J139" s="77">
        <v>5</v>
      </c>
      <c r="K139" s="99" t="s">
        <v>183</v>
      </c>
      <c r="L139"/>
      <c r="M139"/>
    </row>
    <row r="140" spans="2:13" ht="19.5" customHeight="1">
      <c r="B140" s="20"/>
      <c r="C140"/>
      <c r="D140"/>
      <c r="H140" s="1"/>
      <c r="I140" s="1"/>
      <c r="J140" s="1"/>
      <c r="K140"/>
      <c r="L140"/>
      <c r="M140"/>
    </row>
    <row r="141" spans="2:13" ht="19.5" customHeight="1">
      <c r="B141" s="20"/>
      <c r="C141" s="92" t="s">
        <v>173</v>
      </c>
      <c r="D141" s="64" t="e">
        <f>(#REF!*#REF!)/#REF!</f>
        <v>#REF!</v>
      </c>
      <c r="E141" s="96">
        <v>3</v>
      </c>
      <c r="G141" s="344" t="s">
        <v>175</v>
      </c>
      <c r="H141" s="93" t="s">
        <v>174</v>
      </c>
      <c r="I141" s="96">
        <v>2</v>
      </c>
      <c r="K141"/>
      <c r="L141"/>
      <c r="M141"/>
    </row>
    <row r="142" spans="2:13" ht="19.5" customHeight="1">
      <c r="B142" s="20"/>
      <c r="C142" s="114" t="s">
        <v>173</v>
      </c>
      <c r="D142" s="65"/>
      <c r="E142" s="97"/>
      <c r="F142" s="94">
        <v>3</v>
      </c>
      <c r="G142" s="345"/>
      <c r="H142" s="108" t="s">
        <v>174</v>
      </c>
      <c r="I142" s="97"/>
      <c r="J142" s="94">
        <v>3</v>
      </c>
      <c r="K142"/>
      <c r="L142"/>
      <c r="M142"/>
    </row>
    <row r="143" spans="2:13" ht="19.5" customHeight="1">
      <c r="B143" s="20"/>
      <c r="J143" s="4"/>
      <c r="K143"/>
      <c r="L143"/>
      <c r="M143"/>
    </row>
    <row r="144" spans="2:13" ht="19.5" customHeight="1">
      <c r="B144" s="20"/>
      <c r="C144" s="110" t="s">
        <v>168</v>
      </c>
      <c r="D144" s="20"/>
      <c r="E144" s="116"/>
      <c r="F144" s="116"/>
      <c r="H144" s="105" t="s">
        <v>122</v>
      </c>
      <c r="I144" s="104">
        <v>2</v>
      </c>
      <c r="J144" s="104">
        <v>3</v>
      </c>
      <c r="K144" s="99" t="s">
        <v>183</v>
      </c>
      <c r="L144"/>
      <c r="M144"/>
    </row>
    <row r="145" spans="2:13" ht="19.5" customHeight="1">
      <c r="B145" s="20"/>
      <c r="J145" s="4"/>
      <c r="K145"/>
      <c r="L145"/>
      <c r="M145"/>
    </row>
    <row r="146" spans="2:13" ht="19.5" customHeight="1">
      <c r="B146" s="20"/>
      <c r="C146" s="33" t="s">
        <v>12</v>
      </c>
      <c r="D146" s="20"/>
      <c r="E146" s="48">
        <v>3</v>
      </c>
      <c r="F146" s="48">
        <v>0</v>
      </c>
      <c r="G146" s="377" t="s">
        <v>181</v>
      </c>
      <c r="H146" s="108" t="s">
        <v>123</v>
      </c>
      <c r="I146" s="94">
        <v>3</v>
      </c>
      <c r="J146" s="94">
        <v>0</v>
      </c>
      <c r="K146"/>
      <c r="L146"/>
      <c r="M146"/>
    </row>
    <row r="147" spans="2:13" ht="19.5" customHeight="1">
      <c r="B147" s="20"/>
      <c r="C147" s="33" t="s">
        <v>12</v>
      </c>
      <c r="D147" s="20"/>
      <c r="E147" s="48">
        <v>3</v>
      </c>
      <c r="F147" s="48">
        <v>0</v>
      </c>
      <c r="G147" s="378"/>
      <c r="H147" s="108" t="s">
        <v>158</v>
      </c>
      <c r="I147" s="94">
        <v>3</v>
      </c>
      <c r="J147" s="94">
        <v>0</v>
      </c>
      <c r="K147"/>
      <c r="L147"/>
      <c r="M147"/>
    </row>
    <row r="148" spans="2:13" ht="19.5" customHeight="1">
      <c r="B148" s="20"/>
      <c r="C148" s="33" t="s">
        <v>12</v>
      </c>
      <c r="D148" s="20"/>
      <c r="E148" s="48">
        <v>3</v>
      </c>
      <c r="F148" s="48">
        <v>0</v>
      </c>
      <c r="G148" s="379"/>
      <c r="H148" s="91" t="s">
        <v>159</v>
      </c>
      <c r="I148" s="88">
        <v>3</v>
      </c>
      <c r="J148" s="88">
        <v>0</v>
      </c>
      <c r="K148"/>
      <c r="L148"/>
      <c r="M148"/>
    </row>
    <row r="149" spans="2:13" ht="19.5" customHeight="1">
      <c r="B149" s="20"/>
      <c r="G149"/>
      <c r="K149"/>
      <c r="L149"/>
      <c r="M149"/>
    </row>
    <row r="150" spans="2:13" ht="19.5" customHeight="1">
      <c r="B150" s="20"/>
      <c r="C150" s="33" t="s">
        <v>176</v>
      </c>
      <c r="D150" s="32" t="e">
        <f>(#REF!*#REF!)/#REF!</f>
        <v>#REF!</v>
      </c>
      <c r="E150" s="48">
        <v>3</v>
      </c>
      <c r="F150" s="48">
        <v>0</v>
      </c>
      <c r="G150"/>
      <c r="H150" s="91" t="s">
        <v>129</v>
      </c>
      <c r="I150" s="88">
        <v>3</v>
      </c>
      <c r="J150" s="88">
        <v>0</v>
      </c>
      <c r="K150"/>
      <c r="L150"/>
      <c r="M150"/>
    </row>
    <row r="151" spans="2:13" ht="19.5" customHeight="1">
      <c r="B151" s="20"/>
      <c r="J151" s="4"/>
      <c r="K151"/>
      <c r="L151"/>
      <c r="M151"/>
    </row>
    <row r="152" spans="2:13" ht="19.5" customHeight="1">
      <c r="B152" s="20"/>
      <c r="C152" s="110" t="s">
        <v>168</v>
      </c>
      <c r="D152" s="20"/>
      <c r="E152" s="116"/>
      <c r="F152" s="116"/>
      <c r="H152" s="105" t="s">
        <v>124</v>
      </c>
      <c r="I152" s="104">
        <v>2</v>
      </c>
      <c r="J152" s="104">
        <v>1</v>
      </c>
      <c r="K152" s="99" t="s">
        <v>183</v>
      </c>
      <c r="L152"/>
      <c r="M152"/>
    </row>
    <row r="153" spans="2:13" ht="19.5" customHeight="1">
      <c r="B153" s="20"/>
      <c r="K153"/>
      <c r="L153"/>
      <c r="M153"/>
    </row>
    <row r="154" spans="3:13" ht="19.5" customHeight="1">
      <c r="C154" s="355" t="s">
        <v>177</v>
      </c>
      <c r="D154" s="28"/>
      <c r="E154" s="302">
        <v>5</v>
      </c>
      <c r="F154" s="302">
        <v>0</v>
      </c>
      <c r="G154" s="344" t="s">
        <v>175</v>
      </c>
      <c r="H154" s="91" t="s">
        <v>126</v>
      </c>
      <c r="I154" s="88">
        <v>4</v>
      </c>
      <c r="J154" s="89">
        <v>0</v>
      </c>
      <c r="K154" s="99" t="s">
        <v>183</v>
      </c>
      <c r="L154"/>
      <c r="M154"/>
    </row>
    <row r="155" spans="3:13" ht="19.5" customHeight="1">
      <c r="C155" s="356"/>
      <c r="D155" s="31"/>
      <c r="E155" s="324"/>
      <c r="F155" s="324"/>
      <c r="G155" s="345"/>
      <c r="H155" s="108" t="s">
        <v>125</v>
      </c>
      <c r="I155" s="94">
        <v>3</v>
      </c>
      <c r="J155" s="95">
        <v>0</v>
      </c>
      <c r="K155" s="99" t="s">
        <v>183</v>
      </c>
      <c r="L155"/>
      <c r="M155"/>
    </row>
    <row r="156" spans="1:15" ht="19.5" customHeight="1">
      <c r="A156" s="19"/>
      <c r="E156" s="1"/>
      <c r="F156" s="1"/>
      <c r="H156" s="1"/>
      <c r="I156" s="1"/>
      <c r="J156" s="1"/>
      <c r="L156"/>
      <c r="M156"/>
      <c r="N156"/>
      <c r="O156"/>
    </row>
    <row r="157" spans="1:15" ht="19.5" customHeight="1">
      <c r="A157" s="19"/>
      <c r="E157" s="1"/>
      <c r="F157" s="1"/>
      <c r="H157" s="1"/>
      <c r="I157" s="1"/>
      <c r="J157" s="1"/>
      <c r="L157"/>
      <c r="M157"/>
      <c r="N157"/>
      <c r="O157"/>
    </row>
    <row r="158" spans="1:15" ht="19.5" customHeight="1">
      <c r="A158" s="19"/>
      <c r="E158" s="1"/>
      <c r="F158" s="1"/>
      <c r="H158" s="1"/>
      <c r="I158" s="1"/>
      <c r="J158" s="1"/>
      <c r="L158"/>
      <c r="M158"/>
      <c r="N158"/>
      <c r="O158"/>
    </row>
    <row r="159" spans="1:15" ht="24" customHeight="1" thickBot="1">
      <c r="A159" s="19"/>
      <c r="B159" s="296" t="s">
        <v>179</v>
      </c>
      <c r="C159" s="296"/>
      <c r="D159" s="296"/>
      <c r="E159" s="296"/>
      <c r="F159" s="296"/>
      <c r="G159" s="296"/>
      <c r="H159" s="296"/>
      <c r="I159" s="296"/>
      <c r="J159" s="296"/>
      <c r="L159"/>
      <c r="M159"/>
      <c r="N159"/>
      <c r="O159"/>
    </row>
    <row r="160" spans="1:15" ht="24" customHeight="1" thickBot="1" thickTop="1">
      <c r="A160" s="19"/>
      <c r="B160" s="311" t="s">
        <v>182</v>
      </c>
      <c r="C160" s="311"/>
      <c r="D160" s="311"/>
      <c r="E160" s="311"/>
      <c r="F160" s="311"/>
      <c r="G160" s="311"/>
      <c r="H160" s="311"/>
      <c r="I160" s="311"/>
      <c r="J160" s="311"/>
      <c r="K160" s="119" t="s">
        <v>180</v>
      </c>
      <c r="L160"/>
      <c r="M160"/>
      <c r="N160"/>
      <c r="O160"/>
    </row>
    <row r="161" spans="1:15" ht="19.5" customHeight="1" thickTop="1">
      <c r="A161" s="19"/>
      <c r="E161" s="1"/>
      <c r="F161" s="1"/>
      <c r="H161" s="1"/>
      <c r="I161" s="1"/>
      <c r="J161" s="1"/>
      <c r="L161"/>
      <c r="M161"/>
      <c r="N161"/>
      <c r="O161"/>
    </row>
    <row r="162" spans="1:15" ht="19.5" customHeight="1">
      <c r="A162" s="19">
        <v>36</v>
      </c>
      <c r="B162" s="42" t="s">
        <v>57</v>
      </c>
      <c r="C162" s="43" t="s">
        <v>7</v>
      </c>
      <c r="D162" s="32" t="e">
        <f>(#REF!*#REF!)/#REF!</f>
        <v>#REF!</v>
      </c>
      <c r="E162" s="42">
        <v>4</v>
      </c>
      <c r="F162" s="42">
        <v>0</v>
      </c>
      <c r="G162" s="7" t="s">
        <v>113</v>
      </c>
      <c r="H162" s="13"/>
      <c r="I162" s="13"/>
      <c r="J162" s="13"/>
      <c r="K162" s="118">
        <v>1</v>
      </c>
      <c r="L162"/>
      <c r="M162"/>
      <c r="N162"/>
      <c r="O162"/>
    </row>
    <row r="163" spans="1:15" ht="19.5" customHeight="1">
      <c r="A163" s="19"/>
      <c r="B163" s="20"/>
      <c r="C163" s="20"/>
      <c r="D163" s="20"/>
      <c r="E163" s="20"/>
      <c r="F163" s="20"/>
      <c r="H163" s="13"/>
      <c r="I163" s="13"/>
      <c r="J163" s="13"/>
      <c r="K163" s="118"/>
      <c r="L163"/>
      <c r="M163"/>
      <c r="N163"/>
      <c r="O163"/>
    </row>
    <row r="164" spans="1:15" ht="19.5" customHeight="1">
      <c r="A164" s="19">
        <v>37</v>
      </c>
      <c r="B164" s="42" t="s">
        <v>71</v>
      </c>
      <c r="C164" s="45" t="s">
        <v>8</v>
      </c>
      <c r="D164" s="28" t="e">
        <f>(#REF!*#REF!)/#REF!</f>
        <v>#REF!</v>
      </c>
      <c r="E164" s="42">
        <v>3</v>
      </c>
      <c r="F164" s="42">
        <v>2</v>
      </c>
      <c r="G164" s="7" t="s">
        <v>113</v>
      </c>
      <c r="H164" s="13"/>
      <c r="I164" s="13"/>
      <c r="J164" s="13"/>
      <c r="K164" s="118">
        <v>2</v>
      </c>
      <c r="L164"/>
      <c r="M164"/>
      <c r="N164"/>
      <c r="O164"/>
    </row>
    <row r="165" spans="2:11" ht="19.5" customHeight="1">
      <c r="B165" s="20"/>
      <c r="C165" s="20"/>
      <c r="D165" s="20"/>
      <c r="E165" s="21"/>
      <c r="F165" s="21"/>
      <c r="H165" s="4"/>
      <c r="I165" s="4"/>
      <c r="J165" s="4"/>
      <c r="K165" s="118"/>
    </row>
    <row r="166" spans="1:15" ht="19.5" customHeight="1">
      <c r="A166" s="19">
        <v>38</v>
      </c>
      <c r="B166" s="42" t="s">
        <v>82</v>
      </c>
      <c r="C166" s="43" t="s">
        <v>85</v>
      </c>
      <c r="D166" s="32" t="e">
        <f>(#REF!*#REF!)/#REF!</f>
        <v>#REF!</v>
      </c>
      <c r="E166" s="42">
        <v>3</v>
      </c>
      <c r="F166" s="42">
        <v>0</v>
      </c>
      <c r="G166" s="7" t="s">
        <v>113</v>
      </c>
      <c r="H166" s="13"/>
      <c r="I166" s="13"/>
      <c r="J166" s="13"/>
      <c r="K166" s="118">
        <v>3</v>
      </c>
      <c r="L166"/>
      <c r="M166"/>
      <c r="N166"/>
      <c r="O166"/>
    </row>
    <row r="167" spans="2:11" ht="19.5" customHeight="1">
      <c r="B167" s="20"/>
      <c r="C167" s="20"/>
      <c r="D167" s="20"/>
      <c r="E167" s="21"/>
      <c r="F167" s="21"/>
      <c r="H167" s="4"/>
      <c r="I167" s="4"/>
      <c r="J167" s="4"/>
      <c r="K167" s="118"/>
    </row>
    <row r="168" spans="1:15" ht="19.5" customHeight="1">
      <c r="A168" s="18"/>
      <c r="B168" s="20"/>
      <c r="C168" s="20"/>
      <c r="D168" s="20"/>
      <c r="E168" s="20"/>
      <c r="F168" s="20"/>
      <c r="H168" s="13"/>
      <c r="I168" s="13"/>
      <c r="J168" s="13"/>
      <c r="K168" s="118"/>
      <c r="L168"/>
      <c r="M168"/>
      <c r="N168"/>
      <c r="O168"/>
    </row>
    <row r="169" spans="1:15" ht="19.5" customHeight="1">
      <c r="A169" s="367">
        <v>39</v>
      </c>
      <c r="B169" s="42" t="s">
        <v>59</v>
      </c>
      <c r="C169" s="43" t="s">
        <v>6</v>
      </c>
      <c r="D169" s="31"/>
      <c r="E169" s="48">
        <v>3</v>
      </c>
      <c r="F169" s="48">
        <v>0</v>
      </c>
      <c r="G169" s="7" t="s">
        <v>113</v>
      </c>
      <c r="H169" s="13"/>
      <c r="I169" s="13"/>
      <c r="J169" s="13"/>
      <c r="K169" s="380">
        <v>4</v>
      </c>
      <c r="L169"/>
      <c r="M169"/>
      <c r="N169"/>
      <c r="O169"/>
    </row>
    <row r="170" spans="1:15" ht="19.5" customHeight="1">
      <c r="A170" s="367"/>
      <c r="B170" s="39" t="s">
        <v>60</v>
      </c>
      <c r="C170" s="40" t="s">
        <v>19</v>
      </c>
      <c r="D170" s="32" t="e">
        <f>(#REF!*#REF!)/#REF!</f>
        <v>#REF!</v>
      </c>
      <c r="E170" s="48">
        <v>3</v>
      </c>
      <c r="F170" s="48">
        <v>0</v>
      </c>
      <c r="G170" s="7" t="s">
        <v>113</v>
      </c>
      <c r="H170" s="13"/>
      <c r="I170" s="13"/>
      <c r="J170" s="13"/>
      <c r="K170" s="380"/>
      <c r="L170"/>
      <c r="M170"/>
      <c r="N170"/>
      <c r="O170"/>
    </row>
    <row r="171" spans="1:15" ht="19.5" customHeight="1">
      <c r="A171" s="19"/>
      <c r="B171" s="20"/>
      <c r="C171" s="20"/>
      <c r="D171" s="20"/>
      <c r="E171" s="20"/>
      <c r="F171" s="20"/>
      <c r="H171" s="1"/>
      <c r="I171" s="1"/>
      <c r="J171" s="1"/>
      <c r="K171" s="117"/>
      <c r="L171"/>
      <c r="M171"/>
      <c r="N171"/>
      <c r="O171"/>
    </row>
    <row r="172" spans="1:15" ht="19.5" customHeight="1" thickBot="1">
      <c r="A172" s="19"/>
      <c r="B172" s="20"/>
      <c r="C172" s="20"/>
      <c r="D172" s="20"/>
      <c r="E172" s="20"/>
      <c r="F172" s="20"/>
      <c r="H172" s="1"/>
      <c r="I172" s="1"/>
      <c r="J172" s="1"/>
      <c r="K172" s="117"/>
      <c r="L172"/>
      <c r="M172"/>
      <c r="N172"/>
      <c r="O172"/>
    </row>
    <row r="173" spans="1:18" ht="19.5" customHeight="1">
      <c r="A173" s="342" t="s">
        <v>138</v>
      </c>
      <c r="B173" s="258" t="s">
        <v>62</v>
      </c>
      <c r="C173" s="259" t="s">
        <v>32</v>
      </c>
      <c r="D173" s="260" t="e">
        <f>(#REF!*#REF!)/#REF!</f>
        <v>#REF!</v>
      </c>
      <c r="E173" s="261">
        <v>4</v>
      </c>
      <c r="F173" s="262">
        <v>0</v>
      </c>
      <c r="G173" s="350" t="s">
        <v>136</v>
      </c>
      <c r="H173" s="368" t="s">
        <v>134</v>
      </c>
      <c r="I173" s="369"/>
      <c r="J173" s="370"/>
      <c r="K173" s="337">
        <v>5</v>
      </c>
      <c r="L173"/>
      <c r="M173"/>
      <c r="N173"/>
      <c r="O173"/>
      <c r="P173"/>
      <c r="Q173"/>
      <c r="R173"/>
    </row>
    <row r="174" spans="1:18" ht="19.5" customHeight="1">
      <c r="A174" s="343"/>
      <c r="B174" s="263"/>
      <c r="C174" s="264"/>
      <c r="D174" s="264"/>
      <c r="E174" s="264"/>
      <c r="F174" s="265"/>
      <c r="G174" s="350"/>
      <c r="H174" s="371"/>
      <c r="I174" s="372"/>
      <c r="J174" s="373"/>
      <c r="K174" s="337"/>
      <c r="L174"/>
      <c r="M174"/>
      <c r="N174"/>
      <c r="O174"/>
      <c r="P174"/>
      <c r="Q174"/>
      <c r="R174"/>
    </row>
    <row r="175" spans="1:18" ht="19.5" customHeight="1" thickBot="1">
      <c r="A175" s="343"/>
      <c r="B175" s="266" t="s">
        <v>72</v>
      </c>
      <c r="C175" s="267" t="s">
        <v>37</v>
      </c>
      <c r="D175" s="268"/>
      <c r="E175" s="269">
        <v>4</v>
      </c>
      <c r="F175" s="270">
        <v>0</v>
      </c>
      <c r="G175" s="350"/>
      <c r="H175" s="374"/>
      <c r="I175" s="375"/>
      <c r="J175" s="376"/>
      <c r="K175" s="337"/>
      <c r="L175"/>
      <c r="M175"/>
      <c r="N175"/>
      <c r="O175"/>
      <c r="P175"/>
      <c r="Q175"/>
      <c r="R175"/>
    </row>
    <row r="176" spans="2:11" ht="19.5" customHeight="1">
      <c r="B176" s="20"/>
      <c r="C176" s="20"/>
      <c r="D176" s="20"/>
      <c r="E176" s="21"/>
      <c r="F176" s="21"/>
      <c r="K176" s="121"/>
    </row>
    <row r="177" spans="2:11" ht="19.5" customHeight="1">
      <c r="B177" s="20"/>
      <c r="C177" s="20"/>
      <c r="D177" s="20"/>
      <c r="E177" s="21"/>
      <c r="F177" s="21"/>
      <c r="K177" s="121"/>
    </row>
    <row r="178" spans="1:18" ht="19.5" customHeight="1">
      <c r="A178" s="19">
        <v>40</v>
      </c>
      <c r="B178" s="42" t="s">
        <v>65</v>
      </c>
      <c r="C178" s="43" t="s">
        <v>33</v>
      </c>
      <c r="D178" s="32" t="e">
        <f>(#REF!*#REF!)/#REF!</f>
        <v>#REF!</v>
      </c>
      <c r="E178" s="42">
        <v>2</v>
      </c>
      <c r="F178" s="42">
        <v>2</v>
      </c>
      <c r="G178" s="7" t="s">
        <v>113</v>
      </c>
      <c r="H178" s="1"/>
      <c r="I178" s="1"/>
      <c r="J178" s="1"/>
      <c r="K178" s="117">
        <v>6</v>
      </c>
      <c r="L178" s="13"/>
      <c r="M178" s="13"/>
      <c r="N178" s="13"/>
      <c r="O178" s="13"/>
      <c r="P178" s="13"/>
      <c r="Q178" s="13"/>
      <c r="R178" s="13"/>
    </row>
    <row r="179" spans="2:11" ht="19.5" customHeight="1">
      <c r="B179" s="20"/>
      <c r="C179" s="20"/>
      <c r="D179" s="20"/>
      <c r="E179" s="21"/>
      <c r="F179" s="21"/>
      <c r="K179" s="117"/>
    </row>
    <row r="180" spans="2:11" ht="19.5" customHeight="1" thickBot="1">
      <c r="B180" s="20"/>
      <c r="C180" s="20"/>
      <c r="D180" s="20"/>
      <c r="E180" s="21"/>
      <c r="F180" s="21"/>
      <c r="K180" s="117"/>
    </row>
    <row r="181" spans="1:18" ht="19.5" customHeight="1">
      <c r="A181" s="342" t="s">
        <v>139</v>
      </c>
      <c r="B181" s="271" t="s">
        <v>68</v>
      </c>
      <c r="C181" s="272" t="s">
        <v>35</v>
      </c>
      <c r="D181" s="273"/>
      <c r="E181" s="274">
        <v>4</v>
      </c>
      <c r="F181" s="275">
        <v>0</v>
      </c>
      <c r="G181" s="350" t="s">
        <v>135</v>
      </c>
      <c r="H181" s="368" t="s">
        <v>186</v>
      </c>
      <c r="I181" s="369"/>
      <c r="J181" s="370"/>
      <c r="K181" s="337">
        <v>7</v>
      </c>
      <c r="L181"/>
      <c r="M181"/>
      <c r="N181"/>
      <c r="O181"/>
      <c r="P181"/>
      <c r="Q181"/>
      <c r="R181"/>
    </row>
    <row r="182" spans="1:18" ht="19.5" customHeight="1">
      <c r="A182" s="343"/>
      <c r="B182" s="263"/>
      <c r="C182" s="264"/>
      <c r="D182" s="264"/>
      <c r="E182" s="276"/>
      <c r="F182" s="277"/>
      <c r="G182" s="350"/>
      <c r="H182" s="371"/>
      <c r="I182" s="372"/>
      <c r="J182" s="373"/>
      <c r="K182" s="337"/>
      <c r="L182"/>
      <c r="M182"/>
      <c r="N182"/>
      <c r="O182"/>
      <c r="P182"/>
      <c r="Q182"/>
      <c r="R182"/>
    </row>
    <row r="183" spans="1:18" ht="19.5" customHeight="1">
      <c r="A183" s="343"/>
      <c r="B183" s="278" t="s">
        <v>67</v>
      </c>
      <c r="C183" s="43" t="s">
        <v>5</v>
      </c>
      <c r="D183" s="35" t="e">
        <f>(#REF!*#REF!)/#REF!</f>
        <v>#REF!</v>
      </c>
      <c r="E183" s="48">
        <v>3</v>
      </c>
      <c r="F183" s="279">
        <v>0</v>
      </c>
      <c r="G183" s="350"/>
      <c r="H183" s="371"/>
      <c r="I183" s="372"/>
      <c r="J183" s="373"/>
      <c r="K183" s="337"/>
      <c r="L183"/>
      <c r="M183"/>
      <c r="N183"/>
      <c r="O183"/>
      <c r="P183"/>
      <c r="Q183"/>
      <c r="R183"/>
    </row>
    <row r="184" spans="1:18" ht="19.5" customHeight="1" thickBot="1">
      <c r="A184" s="343"/>
      <c r="B184" s="280" t="s">
        <v>66</v>
      </c>
      <c r="C184" s="281" t="s">
        <v>23</v>
      </c>
      <c r="D184" s="282"/>
      <c r="E184" s="283">
        <v>3</v>
      </c>
      <c r="F184" s="284">
        <v>0</v>
      </c>
      <c r="G184" s="22" t="s">
        <v>113</v>
      </c>
      <c r="H184" s="374"/>
      <c r="I184" s="375"/>
      <c r="J184" s="376"/>
      <c r="K184" s="337"/>
      <c r="L184"/>
      <c r="M184"/>
      <c r="N184"/>
      <c r="O184"/>
      <c r="P184"/>
      <c r="Q184"/>
      <c r="R184"/>
    </row>
    <row r="185" ht="19.5" customHeight="1">
      <c r="A185" s="18"/>
    </row>
    <row r="186" ht="19.5" customHeight="1"/>
    <row r="187" ht="19.5" customHeight="1"/>
    <row r="188" ht="19.5" customHeight="1"/>
    <row r="189" ht="19.5" customHeight="1">
      <c r="A189" s="18"/>
    </row>
    <row r="190" spans="1:17" ht="15" customHeight="1" thickBot="1">
      <c r="A190" s="18"/>
      <c r="B190" s="14"/>
      <c r="C190" s="14"/>
      <c r="D190" s="14"/>
      <c r="E190" s="11"/>
      <c r="F190" s="11"/>
      <c r="G190" s="15"/>
      <c r="H190" s="16"/>
      <c r="I190" s="17"/>
      <c r="J190" s="17"/>
      <c r="K190" s="11"/>
      <c r="L190" s="11"/>
      <c r="M190" s="11"/>
      <c r="N190" s="14"/>
      <c r="O190" s="14"/>
      <c r="P190" s="14"/>
      <c r="Q190" s="14"/>
    </row>
    <row r="191" spans="7:13" ht="15" customHeight="1">
      <c r="G191" s="2"/>
      <c r="H191" s="8"/>
      <c r="I191" s="9"/>
      <c r="J191" s="9"/>
      <c r="K191"/>
      <c r="L191"/>
      <c r="M191"/>
    </row>
    <row r="192" spans="11:13" ht="15" customHeight="1">
      <c r="K192" s="4"/>
      <c r="L192"/>
      <c r="M192"/>
    </row>
    <row r="193" spans="11:15" ht="15" customHeight="1">
      <c r="K193"/>
      <c r="L193"/>
      <c r="M193"/>
      <c r="N193"/>
      <c r="O193"/>
    </row>
    <row r="194" spans="8:13" ht="15" customHeight="1">
      <c r="H194" s="349" t="s">
        <v>110</v>
      </c>
      <c r="I194" s="349"/>
      <c r="J194" s="349"/>
      <c r="L194"/>
      <c r="M194"/>
    </row>
    <row r="195" spans="8:13" ht="15" customHeight="1">
      <c r="H195" s="1"/>
      <c r="I195" s="1"/>
      <c r="J195" s="1"/>
      <c r="L195"/>
      <c r="M195"/>
    </row>
    <row r="196" spans="8:17" ht="15" customHeight="1">
      <c r="H196" s="3" t="s">
        <v>98</v>
      </c>
      <c r="I196" s="6">
        <v>2</v>
      </c>
      <c r="J196" s="6">
        <v>0</v>
      </c>
      <c r="K196" s="12" t="s">
        <v>234</v>
      </c>
      <c r="L196"/>
      <c r="M196"/>
      <c r="N196"/>
      <c r="O196"/>
      <c r="P196"/>
      <c r="Q196"/>
    </row>
    <row r="197" spans="8:17" s="2" customFormat="1" ht="15" customHeight="1">
      <c r="H197" s="3" t="s">
        <v>111</v>
      </c>
      <c r="I197" s="6">
        <v>0</v>
      </c>
      <c r="J197" s="6">
        <v>2</v>
      </c>
      <c r="K197" s="12" t="s">
        <v>235</v>
      </c>
      <c r="L197"/>
      <c r="M197"/>
      <c r="N197"/>
      <c r="O197"/>
      <c r="P197"/>
      <c r="Q197"/>
    </row>
    <row r="198" spans="8:13" ht="15" customHeight="1">
      <c r="H198" s="1"/>
      <c r="I198" s="1"/>
      <c r="J198" s="1"/>
      <c r="M198"/>
    </row>
    <row r="199" spans="8:13" ht="15" customHeight="1">
      <c r="H199" s="1"/>
      <c r="I199" s="1"/>
      <c r="J199" s="1"/>
      <c r="M199"/>
    </row>
    <row r="200" spans="8:13" s="2" customFormat="1" ht="15" customHeight="1">
      <c r="H200" s="3" t="s">
        <v>112</v>
      </c>
      <c r="I200" s="6">
        <v>2</v>
      </c>
      <c r="J200" s="6">
        <v>0</v>
      </c>
      <c r="K200" s="12" t="s">
        <v>114</v>
      </c>
      <c r="L200"/>
      <c r="M200"/>
    </row>
    <row r="201" ht="15" customHeight="1"/>
    <row r="202" spans="5:6" ht="15" customHeight="1">
      <c r="E202" s="1"/>
      <c r="F202" s="1"/>
    </row>
    <row r="203" ht="15" customHeight="1"/>
    <row r="204" ht="15" customHeight="1"/>
    <row r="205" ht="15" customHeight="1"/>
    <row r="206" ht="15" customHeight="1"/>
    <row r="207" ht="15" customHeight="1"/>
    <row r="208" ht="15" customHeight="1"/>
    <row r="209" ht="15" customHeight="1"/>
    <row r="210" spans="5:10" ht="15" customHeight="1">
      <c r="E210" s="1"/>
      <c r="F210" s="1"/>
      <c r="H210" s="1"/>
      <c r="I210" s="1"/>
      <c r="J210" s="1"/>
    </row>
    <row r="211" spans="5:13" ht="15" customHeight="1">
      <c r="E211" s="1"/>
      <c r="F211" s="1"/>
      <c r="J211" s="4"/>
      <c r="K211"/>
      <c r="L211"/>
      <c r="M211"/>
    </row>
    <row r="212" spans="10:13" ht="15" customHeight="1">
      <c r="J212" s="4"/>
      <c r="K212"/>
      <c r="L212"/>
      <c r="M212"/>
    </row>
    <row r="213" spans="5:13" ht="15" customHeight="1">
      <c r="E213" s="1"/>
      <c r="F213" s="1"/>
      <c r="J213" s="4"/>
      <c r="K213"/>
      <c r="L213"/>
      <c r="M213"/>
    </row>
    <row r="215" ht="15" customHeight="1">
      <c r="M215"/>
    </row>
    <row r="216" ht="15" customHeight="1">
      <c r="M216"/>
    </row>
    <row r="217" spans="11:13" ht="15" customHeight="1">
      <c r="K217" s="5"/>
      <c r="L217" s="5"/>
      <c r="M217"/>
    </row>
    <row r="218" ht="15" customHeight="1">
      <c r="M218"/>
    </row>
    <row r="219" spans="8:13" s="2" customFormat="1" ht="15" customHeight="1">
      <c r="H219"/>
      <c r="I219"/>
      <c r="J219"/>
      <c r="L219"/>
      <c r="M219"/>
    </row>
    <row r="220" ht="15" customHeight="1"/>
  </sheetData>
  <sheetProtection password="A46E" sheet="1" selectLockedCells="1" selectUnlockedCells="1"/>
  <mergeCells count="82">
    <mergeCell ref="F138:F139"/>
    <mergeCell ref="K84:K86"/>
    <mergeCell ref="K169:K170"/>
    <mergeCell ref="K173:K175"/>
    <mergeCell ref="B109:C110"/>
    <mergeCell ref="B77:C78"/>
    <mergeCell ref="G138:G139"/>
    <mergeCell ref="C133:F133"/>
    <mergeCell ref="H133:J133"/>
    <mergeCell ref="G77:K81"/>
    <mergeCell ref="C138:C139"/>
    <mergeCell ref="E138:E139"/>
    <mergeCell ref="A181:A184"/>
    <mergeCell ref="A169:A170"/>
    <mergeCell ref="B160:J160"/>
    <mergeCell ref="H173:J175"/>
    <mergeCell ref="H181:J184"/>
    <mergeCell ref="G146:G148"/>
    <mergeCell ref="A94:A97"/>
    <mergeCell ref="B98:C99"/>
    <mergeCell ref="C57:H58"/>
    <mergeCell ref="A44:A46"/>
    <mergeCell ref="A50:A51"/>
    <mergeCell ref="A84:A85"/>
    <mergeCell ref="B63:J63"/>
    <mergeCell ref="H84:H85"/>
    <mergeCell ref="H194:J194"/>
    <mergeCell ref="G173:G175"/>
    <mergeCell ref="G181:G183"/>
    <mergeCell ref="B159:J159"/>
    <mergeCell ref="B44:B45"/>
    <mergeCell ref="C44:C45"/>
    <mergeCell ref="G154:G155"/>
    <mergeCell ref="C154:C155"/>
    <mergeCell ref="E154:E155"/>
    <mergeCell ref="F154:F155"/>
    <mergeCell ref="A114:A115"/>
    <mergeCell ref="B114:B115"/>
    <mergeCell ref="C114:C115"/>
    <mergeCell ref="E114:E115"/>
    <mergeCell ref="A173:A175"/>
    <mergeCell ref="G116:K119"/>
    <mergeCell ref="G141:G142"/>
    <mergeCell ref="C121:H130"/>
    <mergeCell ref="K114:K115"/>
    <mergeCell ref="F114:F115"/>
    <mergeCell ref="K181:K184"/>
    <mergeCell ref="B116:C117"/>
    <mergeCell ref="A41:A42"/>
    <mergeCell ref="G109:K111"/>
    <mergeCell ref="G98:K105"/>
    <mergeCell ref="G87:K90"/>
    <mergeCell ref="K48:K50"/>
    <mergeCell ref="K53:K55"/>
    <mergeCell ref="B65:F66"/>
    <mergeCell ref="B62:J62"/>
    <mergeCell ref="K93:K94"/>
    <mergeCell ref="E44:E45"/>
    <mergeCell ref="F44:F45"/>
    <mergeCell ref="B84:B85"/>
    <mergeCell ref="B86:C87"/>
    <mergeCell ref="C84:C85"/>
    <mergeCell ref="B70:C71"/>
    <mergeCell ref="G70:K72"/>
    <mergeCell ref="K75:K76"/>
    <mergeCell ref="C75:C76"/>
    <mergeCell ref="B4:F5"/>
    <mergeCell ref="B9:J9"/>
    <mergeCell ref="B11:F12"/>
    <mergeCell ref="B6:F6"/>
    <mergeCell ref="H4:J5"/>
    <mergeCell ref="H65:J66"/>
    <mergeCell ref="B2:C2"/>
    <mergeCell ref="E2:J2"/>
    <mergeCell ref="H3:J3"/>
    <mergeCell ref="H6:J6"/>
    <mergeCell ref="B8:J8"/>
    <mergeCell ref="A75:A76"/>
    <mergeCell ref="E75:E76"/>
    <mergeCell ref="F75:F76"/>
    <mergeCell ref="B75:B76"/>
    <mergeCell ref="H11:J12"/>
  </mergeCells>
  <printOptions horizontalCentered="1"/>
  <pageMargins left="0.1968503937007874" right="0.1968503937007874" top="0.5905511811023623" bottom="0.3937007874015748" header="0.1968503937007874" footer="0.1968503937007874"/>
  <pageSetup fitToHeight="1" fitToWidth="1" horizontalDpi="1200" verticalDpi="1200" orientation="landscape" paperSize="9" scale="12" r:id="rId2"/>
  <headerFooter>
    <oddFooter>&amp;L&amp;"Arial,Πλάγια"&amp;11ΤΜΗΜΑ ΠΟΛΙΤΙΚΩΝ ΕΡΓΩΝ ΥΠΟΔΟΜΗΣ&amp;C1&amp;RΑντιστοιχίες Μαθημάτων</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A218"/>
  <sheetViews>
    <sheetView tabSelected="1" zoomScalePageLayoutView="0" workbookViewId="0" topLeftCell="A1">
      <selection activeCell="C49" sqref="C49"/>
    </sheetView>
  </sheetViews>
  <sheetFormatPr defaultColWidth="10.421875" defaultRowHeight="12.75"/>
  <cols>
    <col min="1" max="1" width="10.7109375" style="1" customWidth="1"/>
    <col min="2" max="2" width="40.7109375" style="1" customWidth="1"/>
    <col min="3" max="4" width="6.8515625" style="1" customWidth="1"/>
    <col min="5" max="8" width="3.7109375" style="1" hidden="1" customWidth="1"/>
    <col min="9" max="9" width="44.7109375" style="1" customWidth="1"/>
    <col min="10" max="10" width="7.7109375" style="1" customWidth="1"/>
    <col min="11" max="11" width="9.421875" style="1" customWidth="1"/>
    <col min="12" max="12" width="42.7109375" style="1" customWidth="1"/>
    <col min="13" max="14" width="6.7109375" style="0" customWidth="1"/>
    <col min="15" max="17" width="3.7109375" style="0" hidden="1" customWidth="1"/>
    <col min="18" max="18" width="10.7109375" style="1" customWidth="1"/>
    <col min="19" max="19" width="10.7109375" style="0" customWidth="1"/>
    <col min="20" max="25" width="10.7109375" style="1" customWidth="1"/>
    <col min="26" max="16384" width="10.421875" style="1" customWidth="1"/>
  </cols>
  <sheetData>
    <row r="1" spans="1:19" ht="30" customHeight="1" thickBot="1">
      <c r="A1" s="157"/>
      <c r="B1" s="236"/>
      <c r="C1" s="236"/>
      <c r="D1" s="236"/>
      <c r="E1" s="236"/>
      <c r="F1" s="236"/>
      <c r="G1" s="236"/>
      <c r="H1" s="236"/>
      <c r="I1" s="157"/>
      <c r="J1" s="157"/>
      <c r="K1" s="158"/>
      <c r="L1" s="158"/>
      <c r="M1" s="158"/>
      <c r="N1" s="158"/>
      <c r="O1" s="158"/>
      <c r="P1" s="158"/>
      <c r="Q1" s="158"/>
      <c r="R1" s="141"/>
      <c r="S1" s="141"/>
    </row>
    <row r="2" spans="1:19" ht="30" customHeight="1" thickBot="1" thickTop="1">
      <c r="A2" s="157"/>
      <c r="B2" s="251" t="s">
        <v>236</v>
      </c>
      <c r="C2" s="246"/>
      <c r="D2" s="246"/>
      <c r="E2" s="246"/>
      <c r="F2" s="246"/>
      <c r="G2" s="246"/>
      <c r="H2" s="246"/>
      <c r="I2" s="247"/>
      <c r="J2" s="412" t="s">
        <v>237</v>
      </c>
      <c r="K2" s="412"/>
      <c r="L2" s="412"/>
      <c r="M2" s="412"/>
      <c r="N2" s="413"/>
      <c r="O2" s="158"/>
      <c r="P2" s="158"/>
      <c r="Q2" s="158"/>
      <c r="R2" s="141"/>
      <c r="S2" s="141"/>
    </row>
    <row r="3" spans="1:19" ht="9.75" customHeight="1">
      <c r="A3" s="157"/>
      <c r="B3" s="252"/>
      <c r="C3" s="248"/>
      <c r="D3" s="248"/>
      <c r="E3" s="248"/>
      <c r="F3" s="248"/>
      <c r="G3" s="248"/>
      <c r="H3" s="248"/>
      <c r="I3" s="249"/>
      <c r="J3" s="250"/>
      <c r="K3" s="250"/>
      <c r="L3" s="250"/>
      <c r="M3" s="250"/>
      <c r="N3" s="253"/>
      <c r="O3" s="158"/>
      <c r="P3" s="158"/>
      <c r="Q3" s="158"/>
      <c r="R3" s="141"/>
      <c r="S3" s="141"/>
    </row>
    <row r="4" spans="1:19" ht="30" customHeight="1" thickBot="1">
      <c r="A4" s="157"/>
      <c r="B4" s="423" t="s">
        <v>265</v>
      </c>
      <c r="C4" s="424"/>
      <c r="D4" s="424"/>
      <c r="E4" s="424"/>
      <c r="F4" s="424"/>
      <c r="G4" s="424"/>
      <c r="H4" s="424"/>
      <c r="I4" s="424"/>
      <c r="J4" s="424"/>
      <c r="K4" s="424"/>
      <c r="L4" s="424"/>
      <c r="M4" s="424"/>
      <c r="N4" s="425"/>
      <c r="O4" s="158"/>
      <c r="P4" s="158"/>
      <c r="Q4" s="158"/>
      <c r="R4" s="141"/>
      <c r="S4" s="141"/>
    </row>
    <row r="5" spans="1:19" ht="30" customHeight="1" thickTop="1">
      <c r="A5" s="157"/>
      <c r="B5" s="236"/>
      <c r="C5" s="236"/>
      <c r="D5" s="236"/>
      <c r="E5" s="236"/>
      <c r="F5" s="236"/>
      <c r="G5" s="236"/>
      <c r="H5" s="236"/>
      <c r="I5" s="157"/>
      <c r="J5" s="157"/>
      <c r="K5" s="158"/>
      <c r="L5" s="158"/>
      <c r="M5" s="158"/>
      <c r="N5" s="158"/>
      <c r="O5" s="158"/>
      <c r="P5" s="158"/>
      <c r="Q5" s="158"/>
      <c r="R5" s="141"/>
      <c r="S5" s="141"/>
    </row>
    <row r="6" spans="1:19" ht="15" customHeight="1">
      <c r="A6" s="139"/>
      <c r="B6" s="416" t="s">
        <v>205</v>
      </c>
      <c r="C6" s="418"/>
      <c r="D6" s="418"/>
      <c r="E6" s="142"/>
      <c r="F6" s="142"/>
      <c r="G6" s="142"/>
      <c r="H6" s="142"/>
      <c r="I6" s="139"/>
      <c r="J6" s="139"/>
      <c r="K6" s="416" t="s">
        <v>269</v>
      </c>
      <c r="L6" s="416"/>
      <c r="M6" s="416"/>
      <c r="N6" s="416"/>
      <c r="O6" s="143"/>
      <c r="P6" s="143"/>
      <c r="Q6" s="143"/>
      <c r="R6" s="141"/>
      <c r="S6" s="141"/>
    </row>
    <row r="7" spans="1:19" ht="15" customHeight="1" thickBot="1">
      <c r="A7" s="139"/>
      <c r="B7" s="419"/>
      <c r="C7" s="419"/>
      <c r="D7" s="419"/>
      <c r="E7" s="142"/>
      <c r="F7" s="142"/>
      <c r="G7" s="142"/>
      <c r="H7" s="142"/>
      <c r="I7" s="139"/>
      <c r="J7" s="139"/>
      <c r="K7" s="417"/>
      <c r="L7" s="417"/>
      <c r="M7" s="417"/>
      <c r="N7" s="417"/>
      <c r="O7" s="143"/>
      <c r="P7" s="143"/>
      <c r="Q7" s="143"/>
      <c r="R7" s="141"/>
      <c r="S7" s="141"/>
    </row>
    <row r="8" spans="1:19" ht="30" customHeight="1" thickTop="1">
      <c r="A8" s="139"/>
      <c r="B8" s="420" t="s">
        <v>117</v>
      </c>
      <c r="C8" s="420"/>
      <c r="D8" s="420"/>
      <c r="E8" s="144"/>
      <c r="F8" s="144"/>
      <c r="G8" s="144"/>
      <c r="H8" s="144"/>
      <c r="I8" s="139"/>
      <c r="J8" s="139"/>
      <c r="K8" s="420" t="s">
        <v>116</v>
      </c>
      <c r="L8" s="421"/>
      <c r="M8" s="421"/>
      <c r="N8" s="421"/>
      <c r="O8" s="142"/>
      <c r="P8" s="142"/>
      <c r="Q8" s="142"/>
      <c r="R8" s="141"/>
      <c r="S8" s="141"/>
    </row>
    <row r="9" spans="1:19" ht="19.5" customHeight="1">
      <c r="A9" s="139"/>
      <c r="B9" s="144"/>
      <c r="C9" s="144"/>
      <c r="D9" s="144"/>
      <c r="E9" s="144"/>
      <c r="F9" s="144"/>
      <c r="G9" s="144"/>
      <c r="H9" s="144"/>
      <c r="I9" s="139"/>
      <c r="J9" s="139"/>
      <c r="K9" s="144"/>
      <c r="L9" s="142"/>
      <c r="M9" s="142"/>
      <c r="N9" s="142"/>
      <c r="O9" s="142"/>
      <c r="P9" s="142"/>
      <c r="Q9" s="142"/>
      <c r="R9" s="141"/>
      <c r="S9" s="141"/>
    </row>
    <row r="10" spans="1:19" ht="24" customHeight="1" thickBot="1">
      <c r="A10" s="139"/>
      <c r="B10" s="414" t="s">
        <v>229</v>
      </c>
      <c r="C10" s="415"/>
      <c r="D10" s="415"/>
      <c r="E10" s="415"/>
      <c r="F10" s="415"/>
      <c r="G10" s="415"/>
      <c r="H10" s="415"/>
      <c r="I10" s="415"/>
      <c r="J10" s="415"/>
      <c r="K10" s="415"/>
      <c r="L10" s="415"/>
      <c r="M10" s="415"/>
      <c r="N10" s="415"/>
      <c r="O10" s="142"/>
      <c r="P10" s="142"/>
      <c r="Q10" s="142"/>
      <c r="R10" s="141"/>
      <c r="S10" s="141"/>
    </row>
    <row r="11" spans="1:19" ht="9.75" customHeight="1">
      <c r="A11" s="139"/>
      <c r="B11" s="145"/>
      <c r="C11" s="145"/>
      <c r="D11" s="145"/>
      <c r="E11" s="145"/>
      <c r="F11" s="145"/>
      <c r="G11" s="145"/>
      <c r="H11" s="145"/>
      <c r="I11" s="145"/>
      <c r="J11" s="145"/>
      <c r="K11" s="145"/>
      <c r="L11" s="145"/>
      <c r="M11" s="145"/>
      <c r="N11" s="145"/>
      <c r="O11" s="142"/>
      <c r="P11" s="142"/>
      <c r="Q11" s="142"/>
      <c r="R11" s="141"/>
      <c r="S11" s="141"/>
    </row>
    <row r="12" spans="1:19" ht="19.5" customHeight="1">
      <c r="A12" s="139"/>
      <c r="B12" s="402" t="s">
        <v>254</v>
      </c>
      <c r="C12" s="401"/>
      <c r="D12" s="146"/>
      <c r="E12" s="146"/>
      <c r="F12" s="146"/>
      <c r="G12" s="146"/>
      <c r="H12" s="146"/>
      <c r="I12" s="400" t="s">
        <v>263</v>
      </c>
      <c r="J12" s="401"/>
      <c r="K12" s="146"/>
      <c r="L12" s="402" t="s">
        <v>239</v>
      </c>
      <c r="M12" s="401"/>
      <c r="N12" s="401"/>
      <c r="O12" s="142"/>
      <c r="P12" s="142"/>
      <c r="Q12" s="142"/>
      <c r="R12" s="141"/>
      <c r="S12" s="141"/>
    </row>
    <row r="13" spans="1:19" ht="19.5" customHeight="1">
      <c r="A13" s="139"/>
      <c r="B13" s="401"/>
      <c r="C13" s="401"/>
      <c r="D13" s="146"/>
      <c r="E13" s="146"/>
      <c r="F13" s="146"/>
      <c r="G13" s="146"/>
      <c r="H13" s="146"/>
      <c r="I13" s="401"/>
      <c r="J13" s="401"/>
      <c r="K13" s="146"/>
      <c r="L13" s="422"/>
      <c r="M13" s="401"/>
      <c r="N13" s="401"/>
      <c r="O13" s="142"/>
      <c r="P13" s="142"/>
      <c r="Q13" s="142"/>
      <c r="R13" s="141"/>
      <c r="S13" s="141"/>
    </row>
    <row r="14" spans="1:19" ht="19.5" customHeight="1">
      <c r="A14" s="139"/>
      <c r="B14" s="401"/>
      <c r="C14" s="401"/>
      <c r="D14" s="146"/>
      <c r="E14" s="146"/>
      <c r="F14" s="146"/>
      <c r="G14" s="146"/>
      <c r="H14" s="146"/>
      <c r="I14" s="401"/>
      <c r="J14" s="401"/>
      <c r="K14" s="146"/>
      <c r="L14" s="422"/>
      <c r="M14" s="401"/>
      <c r="N14" s="401"/>
      <c r="O14" s="142"/>
      <c r="P14" s="142"/>
      <c r="Q14" s="142"/>
      <c r="R14" s="141"/>
      <c r="S14" s="141"/>
    </row>
    <row r="15" spans="1:19" ht="19.5" customHeight="1">
      <c r="A15" s="139"/>
      <c r="B15" s="401"/>
      <c r="C15" s="401"/>
      <c r="D15" s="146"/>
      <c r="E15" s="146"/>
      <c r="F15" s="146"/>
      <c r="G15" s="146"/>
      <c r="H15" s="146"/>
      <c r="I15" s="401"/>
      <c r="J15" s="401"/>
      <c r="K15" s="146"/>
      <c r="L15" s="422"/>
      <c r="M15" s="401"/>
      <c r="N15" s="401"/>
      <c r="O15" s="142"/>
      <c r="P15" s="142"/>
      <c r="Q15" s="142"/>
      <c r="R15" s="141"/>
      <c r="S15" s="141"/>
    </row>
    <row r="16" spans="1:19" ht="19.5" customHeight="1">
      <c r="A16" s="139"/>
      <c r="B16" s="401"/>
      <c r="C16" s="401"/>
      <c r="D16" s="146"/>
      <c r="E16" s="146"/>
      <c r="F16" s="146"/>
      <c r="G16" s="146"/>
      <c r="H16" s="146"/>
      <c r="I16" s="401"/>
      <c r="J16" s="401"/>
      <c r="K16" s="146"/>
      <c r="L16" s="422"/>
      <c r="M16" s="401"/>
      <c r="N16" s="401"/>
      <c r="O16" s="142"/>
      <c r="P16" s="142"/>
      <c r="Q16" s="142"/>
      <c r="R16" s="141"/>
      <c r="S16" s="141"/>
    </row>
    <row r="17" spans="1:19" ht="19.5" customHeight="1">
      <c r="A17" s="139"/>
      <c r="B17" s="401"/>
      <c r="C17" s="401"/>
      <c r="D17" s="146"/>
      <c r="E17" s="146"/>
      <c r="F17" s="146"/>
      <c r="G17" s="146"/>
      <c r="H17" s="146"/>
      <c r="I17" s="402" t="s">
        <v>264</v>
      </c>
      <c r="J17" s="401"/>
      <c r="K17" s="146"/>
      <c r="L17" s="422"/>
      <c r="M17" s="401"/>
      <c r="N17" s="401"/>
      <c r="O17" s="142"/>
      <c r="P17" s="142"/>
      <c r="Q17" s="142"/>
      <c r="R17" s="141"/>
      <c r="S17" s="141"/>
    </row>
    <row r="18" spans="1:19" ht="19.5" customHeight="1">
      <c r="A18" s="139"/>
      <c r="B18" s="402" t="s">
        <v>255</v>
      </c>
      <c r="C18" s="401"/>
      <c r="D18" s="146"/>
      <c r="E18" s="147"/>
      <c r="F18" s="147"/>
      <c r="G18" s="147"/>
      <c r="H18" s="146"/>
      <c r="I18" s="401"/>
      <c r="J18" s="401"/>
      <c r="K18" s="148"/>
      <c r="L18" s="422"/>
      <c r="M18" s="401"/>
      <c r="N18" s="401"/>
      <c r="O18" s="140"/>
      <c r="P18" s="140"/>
      <c r="Q18" s="140"/>
      <c r="R18" s="141"/>
      <c r="S18" s="141"/>
    </row>
    <row r="19" spans="1:19" ht="19.5" customHeight="1">
      <c r="A19" s="139"/>
      <c r="B19" s="401"/>
      <c r="C19" s="401"/>
      <c r="D19" s="146"/>
      <c r="E19" s="147"/>
      <c r="F19" s="147"/>
      <c r="G19" s="147"/>
      <c r="H19" s="146"/>
      <c r="I19" s="401"/>
      <c r="J19" s="401"/>
      <c r="K19" s="148"/>
      <c r="L19" s="422"/>
      <c r="M19" s="401"/>
      <c r="N19" s="401"/>
      <c r="O19" s="140"/>
      <c r="P19" s="140"/>
      <c r="Q19" s="140"/>
      <c r="R19" s="141"/>
      <c r="S19" s="141"/>
    </row>
    <row r="20" spans="1:19" ht="19.5" customHeight="1">
      <c r="A20" s="139"/>
      <c r="B20" s="401"/>
      <c r="C20" s="401"/>
      <c r="D20" s="142"/>
      <c r="E20" s="142"/>
      <c r="F20" s="142"/>
      <c r="G20" s="142"/>
      <c r="H20" s="142"/>
      <c r="I20" s="401"/>
      <c r="J20" s="401"/>
      <c r="K20" s="148"/>
      <c r="L20" s="401"/>
      <c r="M20" s="401"/>
      <c r="N20" s="401"/>
      <c r="O20" s="140"/>
      <c r="P20" s="140"/>
      <c r="Q20" s="140"/>
      <c r="R20" s="141"/>
      <c r="S20" s="141"/>
    </row>
    <row r="21" spans="1:19" ht="19.5" customHeight="1">
      <c r="A21" s="139"/>
      <c r="B21" s="401"/>
      <c r="C21" s="401"/>
      <c r="D21" s="142"/>
      <c r="E21" s="142"/>
      <c r="F21" s="142"/>
      <c r="G21" s="142"/>
      <c r="H21" s="142"/>
      <c r="I21" s="401"/>
      <c r="J21" s="401"/>
      <c r="K21" s="140"/>
      <c r="L21" s="401"/>
      <c r="M21" s="401"/>
      <c r="N21" s="401"/>
      <c r="O21" s="140"/>
      <c r="P21" s="140"/>
      <c r="Q21" s="140"/>
      <c r="R21" s="141"/>
      <c r="S21" s="141"/>
    </row>
    <row r="22" spans="1:19" ht="19.5" customHeight="1">
      <c r="A22" s="139"/>
      <c r="B22" s="286"/>
      <c r="C22" s="286"/>
      <c r="D22" s="286"/>
      <c r="E22" s="286"/>
      <c r="F22" s="286"/>
      <c r="G22" s="286"/>
      <c r="H22" s="286"/>
      <c r="I22" s="401"/>
      <c r="J22" s="401"/>
      <c r="K22" s="140"/>
      <c r="L22" s="143"/>
      <c r="M22" s="140"/>
      <c r="N22" s="140"/>
      <c r="O22" s="140"/>
      <c r="P22" s="140"/>
      <c r="Q22" s="140"/>
      <c r="R22" s="141"/>
      <c r="S22" s="141"/>
    </row>
    <row r="23" spans="1:19" ht="19.5" customHeight="1">
      <c r="A23" s="139"/>
      <c r="B23" s="139"/>
      <c r="C23" s="139"/>
      <c r="D23" s="139"/>
      <c r="E23" s="139"/>
      <c r="F23" s="139"/>
      <c r="G23" s="139"/>
      <c r="H23" s="139"/>
      <c r="I23" s="139"/>
      <c r="J23" s="139"/>
      <c r="K23" s="140"/>
      <c r="L23" s="143"/>
      <c r="M23" s="140"/>
      <c r="N23" s="140"/>
      <c r="O23" s="140"/>
      <c r="P23" s="140"/>
      <c r="Q23" s="140"/>
      <c r="R23" s="139"/>
      <c r="S23" s="142"/>
    </row>
    <row r="24" spans="1:19" ht="19.5" customHeight="1" thickBot="1">
      <c r="A24" s="139"/>
      <c r="B24" s="139"/>
      <c r="C24" s="403" t="s">
        <v>207</v>
      </c>
      <c r="D24" s="403"/>
      <c r="E24" s="403"/>
      <c r="F24" s="403"/>
      <c r="G24" s="403"/>
      <c r="H24" s="403"/>
      <c r="I24" s="403"/>
      <c r="J24" s="139"/>
      <c r="K24" s="403" t="s">
        <v>208</v>
      </c>
      <c r="L24" s="403"/>
      <c r="M24" s="403"/>
      <c r="N24" s="140"/>
      <c r="O24" s="140"/>
      <c r="P24" s="140"/>
      <c r="Q24" s="140"/>
      <c r="R24" s="139"/>
      <c r="S24" s="142"/>
    </row>
    <row r="25" spans="1:19" ht="19.5" customHeight="1" thickTop="1">
      <c r="A25" s="139"/>
      <c r="B25" s="139"/>
      <c r="C25" s="139"/>
      <c r="D25" s="139"/>
      <c r="E25" s="139"/>
      <c r="F25" s="139"/>
      <c r="G25" s="139"/>
      <c r="H25" s="139"/>
      <c r="I25" s="139"/>
      <c r="J25" s="139"/>
      <c r="K25" s="140"/>
      <c r="L25" s="143"/>
      <c r="M25" s="140"/>
      <c r="N25" s="140"/>
      <c r="O25" s="140"/>
      <c r="P25" s="140"/>
      <c r="Q25" s="140"/>
      <c r="R25" s="139"/>
      <c r="S25" s="142"/>
    </row>
    <row r="26" spans="1:19" ht="19.5" customHeight="1">
      <c r="A26" s="139"/>
      <c r="B26" s="139"/>
      <c r="C26" s="149"/>
      <c r="D26" s="408" t="s">
        <v>204</v>
      </c>
      <c r="E26" s="451"/>
      <c r="F26" s="451"/>
      <c r="G26" s="451"/>
      <c r="H26" s="451"/>
      <c r="I26" s="451"/>
      <c r="J26" s="139"/>
      <c r="K26" s="150" t="s">
        <v>195</v>
      </c>
      <c r="L26" s="408" t="s">
        <v>196</v>
      </c>
      <c r="M26" s="409"/>
      <c r="N26" s="140"/>
      <c r="O26" s="140"/>
      <c r="P26" s="140"/>
      <c r="Q26" s="140"/>
      <c r="R26" s="139"/>
      <c r="S26" s="142"/>
    </row>
    <row r="27" spans="1:19" ht="19.5" customHeight="1">
      <c r="A27" s="139"/>
      <c r="B27" s="139"/>
      <c r="C27" s="139"/>
      <c r="D27" s="151"/>
      <c r="E27" s="151"/>
      <c r="F27" s="151"/>
      <c r="G27" s="151"/>
      <c r="H27" s="151"/>
      <c r="I27" s="151"/>
      <c r="J27" s="139"/>
      <c r="K27" s="140"/>
      <c r="L27" s="152"/>
      <c r="M27" s="148"/>
      <c r="N27" s="140"/>
      <c r="O27" s="140"/>
      <c r="P27" s="140"/>
      <c r="Q27" s="140"/>
      <c r="R27" s="139"/>
      <c r="S27" s="142"/>
    </row>
    <row r="28" spans="1:19" ht="19.5" customHeight="1">
      <c r="A28" s="139"/>
      <c r="B28" s="139"/>
      <c r="C28" s="153"/>
      <c r="D28" s="408" t="s">
        <v>200</v>
      </c>
      <c r="E28" s="426"/>
      <c r="F28" s="426"/>
      <c r="G28" s="426"/>
      <c r="H28" s="426"/>
      <c r="I28" s="409"/>
      <c r="J28" s="139"/>
      <c r="K28" s="154" t="s">
        <v>195</v>
      </c>
      <c r="L28" s="408" t="s">
        <v>197</v>
      </c>
      <c r="M28" s="409"/>
      <c r="N28" s="140"/>
      <c r="O28" s="140"/>
      <c r="P28" s="140"/>
      <c r="Q28" s="140"/>
      <c r="R28" s="139"/>
      <c r="S28" s="142"/>
    </row>
    <row r="29" spans="1:19" ht="19.5" customHeight="1" thickBot="1">
      <c r="A29" s="139"/>
      <c r="B29" s="139"/>
      <c r="C29" s="139"/>
      <c r="D29" s="151"/>
      <c r="E29" s="151"/>
      <c r="F29" s="151"/>
      <c r="G29" s="151"/>
      <c r="H29" s="151"/>
      <c r="I29" s="151"/>
      <c r="J29" s="139"/>
      <c r="K29" s="140"/>
      <c r="L29" s="152"/>
      <c r="M29" s="148"/>
      <c r="N29" s="140"/>
      <c r="O29" s="140"/>
      <c r="P29" s="140"/>
      <c r="Q29" s="140"/>
      <c r="R29" s="139"/>
      <c r="S29" s="142"/>
    </row>
    <row r="30" spans="1:19" ht="19.5" customHeight="1" thickBot="1">
      <c r="A30" s="139"/>
      <c r="B30" s="139"/>
      <c r="C30" s="243"/>
      <c r="D30" s="458" t="s">
        <v>256</v>
      </c>
      <c r="E30" s="458"/>
      <c r="F30" s="458"/>
      <c r="G30" s="458"/>
      <c r="H30" s="458"/>
      <c r="I30" s="459"/>
      <c r="J30" s="139"/>
      <c r="K30" s="155" t="s">
        <v>195</v>
      </c>
      <c r="L30" s="408" t="s">
        <v>198</v>
      </c>
      <c r="M30" s="409"/>
      <c r="N30" s="140"/>
      <c r="O30" s="140"/>
      <c r="P30" s="140"/>
      <c r="Q30" s="140"/>
      <c r="R30" s="139"/>
      <c r="S30" s="142"/>
    </row>
    <row r="31" spans="1:19" ht="19.5" customHeight="1">
      <c r="A31" s="139"/>
      <c r="B31" s="139"/>
      <c r="C31" s="139"/>
      <c r="D31" s="459"/>
      <c r="E31" s="459"/>
      <c r="F31" s="459"/>
      <c r="G31" s="459"/>
      <c r="H31" s="459"/>
      <c r="I31" s="459"/>
      <c r="J31" s="139"/>
      <c r="K31" s="139"/>
      <c r="L31" s="152"/>
      <c r="M31" s="148"/>
      <c r="N31" s="140"/>
      <c r="O31" s="140"/>
      <c r="P31" s="140"/>
      <c r="Q31" s="140"/>
      <c r="R31" s="139"/>
      <c r="S31" s="142"/>
    </row>
    <row r="32" spans="1:19" ht="19.5" customHeight="1">
      <c r="A32" s="139"/>
      <c r="B32" s="139"/>
      <c r="C32" s="139"/>
      <c r="D32" s="426" t="s">
        <v>206</v>
      </c>
      <c r="E32" s="426"/>
      <c r="F32" s="426"/>
      <c r="G32" s="426"/>
      <c r="H32" s="426"/>
      <c r="I32" s="427"/>
      <c r="J32" s="139"/>
      <c r="K32" s="156" t="s">
        <v>195</v>
      </c>
      <c r="L32" s="408" t="s">
        <v>199</v>
      </c>
      <c r="M32" s="409"/>
      <c r="N32" s="140"/>
      <c r="O32" s="140"/>
      <c r="P32" s="140"/>
      <c r="Q32" s="140"/>
      <c r="R32" s="139"/>
      <c r="S32" s="142"/>
    </row>
    <row r="33" spans="1:19" ht="19.5" customHeight="1">
      <c r="A33" s="157"/>
      <c r="B33" s="157"/>
      <c r="C33" s="157"/>
      <c r="D33" s="151"/>
      <c r="E33" s="151"/>
      <c r="F33" s="151"/>
      <c r="G33" s="151"/>
      <c r="H33" s="151"/>
      <c r="I33" s="151"/>
      <c r="J33" s="157"/>
      <c r="K33" s="158"/>
      <c r="L33" s="143"/>
      <c r="M33" s="158"/>
      <c r="N33" s="158"/>
      <c r="O33" s="158"/>
      <c r="P33" s="158"/>
      <c r="Q33" s="158"/>
      <c r="R33" s="157"/>
      <c r="S33" s="133"/>
    </row>
    <row r="34" spans="1:19" ht="19.5" customHeight="1">
      <c r="A34" s="157"/>
      <c r="B34" s="157"/>
      <c r="C34" s="159" t="s">
        <v>221</v>
      </c>
      <c r="D34" s="458" t="s">
        <v>232</v>
      </c>
      <c r="E34" s="458"/>
      <c r="F34" s="458"/>
      <c r="G34" s="458"/>
      <c r="H34" s="458"/>
      <c r="I34" s="459"/>
      <c r="J34" s="157"/>
      <c r="K34" s="158"/>
      <c r="L34" s="143"/>
      <c r="M34" s="158"/>
      <c r="N34" s="158"/>
      <c r="O34" s="158"/>
      <c r="P34" s="158"/>
      <c r="Q34" s="158"/>
      <c r="R34" s="157"/>
      <c r="S34" s="133"/>
    </row>
    <row r="35" spans="1:19" ht="19.5" customHeight="1">
      <c r="A35" s="157"/>
      <c r="B35" s="157"/>
      <c r="C35" s="157"/>
      <c r="D35" s="459"/>
      <c r="E35" s="459"/>
      <c r="F35" s="459"/>
      <c r="G35" s="459"/>
      <c r="H35" s="459"/>
      <c r="I35" s="459"/>
      <c r="J35" s="157"/>
      <c r="K35" s="158"/>
      <c r="L35" s="143"/>
      <c r="M35" s="158"/>
      <c r="N35" s="158"/>
      <c r="O35" s="158"/>
      <c r="P35" s="158"/>
      <c r="Q35" s="158"/>
      <c r="R35" s="157"/>
      <c r="S35" s="133"/>
    </row>
    <row r="36" spans="1:19" ht="19.5" customHeight="1">
      <c r="A36" s="157"/>
      <c r="B36" s="157"/>
      <c r="C36" s="157"/>
      <c r="D36" s="460"/>
      <c r="E36" s="460"/>
      <c r="F36" s="460"/>
      <c r="G36" s="460"/>
      <c r="H36" s="460"/>
      <c r="I36" s="460"/>
      <c r="J36" s="157"/>
      <c r="K36" s="158"/>
      <c r="L36" s="143"/>
      <c r="M36" s="158"/>
      <c r="N36" s="158"/>
      <c r="O36" s="158"/>
      <c r="P36" s="158"/>
      <c r="Q36" s="158"/>
      <c r="R36" s="157"/>
      <c r="S36" s="133"/>
    </row>
    <row r="37" spans="1:19" ht="19.5" customHeight="1">
      <c r="A37" s="157"/>
      <c r="B37" s="157"/>
      <c r="C37" s="157"/>
      <c r="D37" s="157"/>
      <c r="E37" s="157"/>
      <c r="F37" s="157"/>
      <c r="G37" s="157"/>
      <c r="H37" s="157"/>
      <c r="I37" s="157"/>
      <c r="J37" s="157"/>
      <c r="K37" s="158"/>
      <c r="L37" s="143"/>
      <c r="M37" s="158"/>
      <c r="N37" s="158"/>
      <c r="O37" s="158"/>
      <c r="P37" s="158"/>
      <c r="Q37" s="158"/>
      <c r="R37" s="157"/>
      <c r="S37" s="133"/>
    </row>
    <row r="38" spans="1:19" ht="19.5" customHeight="1" thickBot="1">
      <c r="A38" s="157"/>
      <c r="B38" s="157"/>
      <c r="C38" s="157"/>
      <c r="D38" s="157"/>
      <c r="E38" s="157"/>
      <c r="F38" s="157"/>
      <c r="G38" s="157"/>
      <c r="H38" s="157"/>
      <c r="I38" s="157"/>
      <c r="J38" s="157"/>
      <c r="K38" s="158"/>
      <c r="L38" s="143"/>
      <c r="M38" s="158"/>
      <c r="N38" s="158"/>
      <c r="O38" s="158"/>
      <c r="P38" s="158"/>
      <c r="Q38" s="158"/>
      <c r="R38" s="157"/>
      <c r="S38" s="133"/>
    </row>
    <row r="39" spans="1:19" ht="30" customHeight="1" thickBot="1">
      <c r="A39" s="157"/>
      <c r="B39" s="157"/>
      <c r="C39" s="157"/>
      <c r="D39" s="237" t="s">
        <v>238</v>
      </c>
      <c r="E39" s="157"/>
      <c r="F39" s="157"/>
      <c r="G39" s="157"/>
      <c r="H39" s="157"/>
      <c r="I39" s="444"/>
      <c r="J39" s="445"/>
      <c r="K39" s="158"/>
      <c r="L39" s="143"/>
      <c r="M39" s="158"/>
      <c r="N39" s="158"/>
      <c r="O39" s="158"/>
      <c r="P39" s="158"/>
      <c r="Q39" s="158"/>
      <c r="R39" s="157"/>
      <c r="S39" s="133"/>
    </row>
    <row r="40" spans="1:19" ht="19.5" customHeight="1">
      <c r="A40" s="139"/>
      <c r="B40" s="142"/>
      <c r="C40" s="142"/>
      <c r="D40" s="142"/>
      <c r="E40" s="142"/>
      <c r="F40" s="142"/>
      <c r="G40" s="142"/>
      <c r="H40" s="142"/>
      <c r="I40" s="139"/>
      <c r="J40" s="139"/>
      <c r="K40" s="140"/>
      <c r="L40" s="143"/>
      <c r="M40" s="140"/>
      <c r="N40" s="140"/>
      <c r="O40" s="140"/>
      <c r="P40" s="140"/>
      <c r="Q40" s="140"/>
      <c r="R40" s="141"/>
      <c r="S40" s="141"/>
    </row>
    <row r="41" spans="1:19" ht="19.5" customHeight="1">
      <c r="A41" s="139"/>
      <c r="B41" s="142"/>
      <c r="C41" s="142"/>
      <c r="D41" s="142"/>
      <c r="E41" s="142"/>
      <c r="F41" s="142"/>
      <c r="G41" s="142"/>
      <c r="H41" s="142"/>
      <c r="I41" s="139"/>
      <c r="J41" s="139"/>
      <c r="K41" s="140"/>
      <c r="L41" s="143"/>
      <c r="M41" s="140"/>
      <c r="N41" s="140"/>
      <c r="O41" s="140"/>
      <c r="P41" s="140"/>
      <c r="Q41" s="140"/>
      <c r="R41" s="141"/>
      <c r="S41" s="141"/>
    </row>
    <row r="42" spans="1:19" ht="24" customHeight="1" thickBot="1">
      <c r="A42" s="139"/>
      <c r="B42" s="442" t="s">
        <v>163</v>
      </c>
      <c r="C42" s="442"/>
      <c r="D42" s="442"/>
      <c r="E42" s="442"/>
      <c r="F42" s="442"/>
      <c r="G42" s="442"/>
      <c r="H42" s="442"/>
      <c r="I42" s="442"/>
      <c r="J42" s="442"/>
      <c r="K42" s="442"/>
      <c r="L42" s="442"/>
      <c r="M42" s="443"/>
      <c r="N42" s="443"/>
      <c r="O42" s="139"/>
      <c r="P42" s="139"/>
      <c r="Q42" s="139"/>
      <c r="R42" s="141"/>
      <c r="S42" s="141"/>
    </row>
    <row r="43" spans="1:19" ht="24" customHeight="1" thickTop="1">
      <c r="A43" s="139"/>
      <c r="B43" s="410" t="s">
        <v>164</v>
      </c>
      <c r="C43" s="410"/>
      <c r="D43" s="410"/>
      <c r="E43" s="410"/>
      <c r="F43" s="410"/>
      <c r="G43" s="410"/>
      <c r="H43" s="410"/>
      <c r="I43" s="410"/>
      <c r="J43" s="410"/>
      <c r="K43" s="410"/>
      <c r="L43" s="410"/>
      <c r="M43" s="429"/>
      <c r="N43" s="429"/>
      <c r="O43" s="139"/>
      <c r="P43" s="139"/>
      <c r="Q43" s="139"/>
      <c r="R43" s="141"/>
      <c r="S43" s="141"/>
    </row>
    <row r="44" spans="1:19" ht="19.5" customHeight="1" thickBot="1">
      <c r="A44" s="160"/>
      <c r="B44" s="139"/>
      <c r="C44" s="139"/>
      <c r="D44" s="139"/>
      <c r="E44" s="139"/>
      <c r="F44" s="139"/>
      <c r="G44" s="139"/>
      <c r="H44" s="139"/>
      <c r="I44" s="139"/>
      <c r="J44" s="139"/>
      <c r="K44" s="160"/>
      <c r="L44" s="160"/>
      <c r="M44" s="160"/>
      <c r="N44" s="160"/>
      <c r="O44" s="160"/>
      <c r="P44" s="160"/>
      <c r="Q44" s="160"/>
      <c r="R44" s="161"/>
      <c r="S44" s="161"/>
    </row>
    <row r="45" spans="1:19" ht="24.75" customHeight="1">
      <c r="A45" s="139"/>
      <c r="B45" s="436" t="s">
        <v>194</v>
      </c>
      <c r="C45" s="437"/>
      <c r="D45" s="438"/>
      <c r="E45" s="162"/>
      <c r="F45" s="162"/>
      <c r="G45" s="162"/>
      <c r="H45" s="162"/>
      <c r="I45" s="163"/>
      <c r="J45" s="139"/>
      <c r="K45" s="430" t="s">
        <v>270</v>
      </c>
      <c r="L45" s="431"/>
      <c r="M45" s="431"/>
      <c r="N45" s="432"/>
      <c r="O45" s="164"/>
      <c r="P45" s="164"/>
      <c r="Q45" s="164"/>
      <c r="R45" s="141"/>
      <c r="S45" s="141"/>
    </row>
    <row r="46" spans="1:19" ht="24.75" customHeight="1" thickBot="1">
      <c r="A46" s="139"/>
      <c r="B46" s="439"/>
      <c r="C46" s="440"/>
      <c r="D46" s="441"/>
      <c r="E46" s="162"/>
      <c r="F46" s="162"/>
      <c r="G46" s="162"/>
      <c r="H46" s="162"/>
      <c r="I46" s="163"/>
      <c r="J46" s="139"/>
      <c r="K46" s="433"/>
      <c r="L46" s="434"/>
      <c r="M46" s="434"/>
      <c r="N46" s="435"/>
      <c r="O46" s="164"/>
      <c r="P46" s="164"/>
      <c r="Q46" s="164"/>
      <c r="R46" s="141"/>
      <c r="S46" s="141"/>
    </row>
    <row r="47" spans="1:21" ht="24.75" customHeight="1" thickBot="1">
      <c r="A47" s="165"/>
      <c r="B47" s="166" t="s">
        <v>2</v>
      </c>
      <c r="C47" s="167" t="s">
        <v>0</v>
      </c>
      <c r="D47" s="168" t="s">
        <v>1</v>
      </c>
      <c r="E47" s="169"/>
      <c r="F47" s="169"/>
      <c r="G47" s="169"/>
      <c r="H47" s="169"/>
      <c r="I47" s="163"/>
      <c r="J47" s="170" t="s">
        <v>147</v>
      </c>
      <c r="K47" s="171" t="s">
        <v>146</v>
      </c>
      <c r="L47" s="172" t="s">
        <v>2</v>
      </c>
      <c r="M47" s="173" t="s">
        <v>0</v>
      </c>
      <c r="N47" s="174" t="s">
        <v>1</v>
      </c>
      <c r="O47" s="169"/>
      <c r="P47" s="169"/>
      <c r="Q47" s="169"/>
      <c r="R47" s="175"/>
      <c r="S47" s="141"/>
      <c r="T47"/>
      <c r="U47"/>
    </row>
    <row r="48" spans="1:19" s="123" customFormat="1" ht="19.5" customHeight="1">
      <c r="A48" s="140"/>
      <c r="B48" s="140"/>
      <c r="C48" s="140"/>
      <c r="D48" s="140"/>
      <c r="E48" s="140"/>
      <c r="F48" s="140"/>
      <c r="G48" s="140"/>
      <c r="H48" s="140"/>
      <c r="I48" s="163"/>
      <c r="J48" s="140"/>
      <c r="K48" s="140"/>
      <c r="L48" s="140"/>
      <c r="M48" s="140"/>
      <c r="N48" s="140"/>
      <c r="O48" s="140"/>
      <c r="P48" s="140"/>
      <c r="Q48" s="140"/>
      <c r="R48" s="176"/>
      <c r="S48" s="176"/>
    </row>
    <row r="49" spans="1:21" ht="19.5" customHeight="1">
      <c r="A49" s="177"/>
      <c r="B49" s="178" t="s">
        <v>89</v>
      </c>
      <c r="C49" s="126"/>
      <c r="D49" s="153"/>
      <c r="E49" s="138">
        <f>IF(F49=1,1,0)</f>
        <v>0</v>
      </c>
      <c r="F49" s="138">
        <f>ISNUMBER(C49)*(C49&gt;=0)*(C49&lt;=10)</f>
        <v>0</v>
      </c>
      <c r="G49" s="137">
        <v>0</v>
      </c>
      <c r="H49" s="133"/>
      <c r="I49" s="163"/>
      <c r="J49" s="179">
        <v>1</v>
      </c>
      <c r="K49" s="180" t="s">
        <v>39</v>
      </c>
      <c r="L49" s="233" t="s">
        <v>20</v>
      </c>
      <c r="M49" s="181">
        <f>IF(E49=1,C49,"")</f>
      </c>
      <c r="N49" s="153"/>
      <c r="O49" s="138">
        <f>P49</f>
        <v>0</v>
      </c>
      <c r="P49" s="138">
        <f>IF(E49=1,IF(M49&lt;5,1,2),0)</f>
        <v>0</v>
      </c>
      <c r="Q49" s="137">
        <v>0</v>
      </c>
      <c r="R49" s="182"/>
      <c r="S49" s="141"/>
      <c r="T49"/>
      <c r="U49"/>
    </row>
    <row r="50" spans="1:19" s="229" customFormat="1" ht="9.75" customHeight="1" thickBot="1">
      <c r="A50" s="140"/>
      <c r="B50" s="140"/>
      <c r="C50" s="140"/>
      <c r="D50" s="140"/>
      <c r="E50" s="130"/>
      <c r="F50" s="130"/>
      <c r="G50" s="130"/>
      <c r="H50" s="130"/>
      <c r="I50" s="163"/>
      <c r="J50" s="140"/>
      <c r="K50" s="140"/>
      <c r="L50" s="140"/>
      <c r="M50" s="140"/>
      <c r="N50" s="140"/>
      <c r="O50" s="130"/>
      <c r="P50" s="130"/>
      <c r="Q50" s="130"/>
      <c r="R50" s="182"/>
      <c r="S50" s="176"/>
    </row>
    <row r="51" spans="1:26" ht="19.5" customHeight="1" thickBot="1">
      <c r="A51" s="177"/>
      <c r="B51" s="183" t="s">
        <v>90</v>
      </c>
      <c r="C51" s="241"/>
      <c r="D51" s="242"/>
      <c r="E51" s="138">
        <f>(F51=1)*(G51=1)</f>
        <v>0</v>
      </c>
      <c r="F51" s="138">
        <f>ISNUMBER(C51)*(C51&gt;=0)*(C51&lt;=10)</f>
        <v>0</v>
      </c>
      <c r="G51" s="138">
        <f>ISNUMBER(D51)*(D51&gt;=0)*(D51&lt;=10)</f>
        <v>0</v>
      </c>
      <c r="H51" s="134"/>
      <c r="I51" s="163" t="str">
        <f>IF(E51&lt;&gt;1,"απαλλαγή από εργαστήριο","")</f>
        <v>απαλλαγή από εργαστήριο</v>
      </c>
      <c r="J51" s="179">
        <v>2</v>
      </c>
      <c r="K51" s="180" t="s">
        <v>40</v>
      </c>
      <c r="L51" s="233" t="s">
        <v>14</v>
      </c>
      <c r="M51" s="184">
        <f>IF(E51=1,IF(OR(C51&gt;D51,C51&lt;5),C51,(C51+D51)/2),"")</f>
      </c>
      <c r="N51" s="153"/>
      <c r="O51" s="138">
        <f>P51</f>
        <v>0</v>
      </c>
      <c r="P51" s="138">
        <f>IF(E51=1,IF(M51&lt;5,1,2),0)</f>
        <v>0</v>
      </c>
      <c r="Q51" s="137">
        <v>0</v>
      </c>
      <c r="R51" s="182"/>
      <c r="S51" s="141"/>
      <c r="T51"/>
      <c r="U51"/>
      <c r="V51"/>
      <c r="W51"/>
      <c r="X51"/>
      <c r="Y51"/>
      <c r="Z51"/>
    </row>
    <row r="52" spans="1:19" s="229" customFormat="1" ht="9.75" customHeight="1">
      <c r="A52" s="140"/>
      <c r="B52" s="140"/>
      <c r="C52" s="140"/>
      <c r="D52" s="140"/>
      <c r="E52" s="130"/>
      <c r="F52" s="130"/>
      <c r="G52" s="130"/>
      <c r="H52" s="130"/>
      <c r="I52" s="140"/>
      <c r="J52" s="140"/>
      <c r="K52" s="140"/>
      <c r="L52" s="140"/>
      <c r="M52" s="140"/>
      <c r="N52" s="140"/>
      <c r="O52" s="130"/>
      <c r="P52" s="130"/>
      <c r="Q52" s="130"/>
      <c r="R52" s="182"/>
      <c r="S52" s="176"/>
    </row>
    <row r="53" spans="1:21" ht="19.5" customHeight="1">
      <c r="A53" s="177"/>
      <c r="B53" s="183" t="s">
        <v>88</v>
      </c>
      <c r="C53" s="128"/>
      <c r="D53" s="127"/>
      <c r="E53" s="138">
        <f>(F53=1)*(G53=1)</f>
        <v>0</v>
      </c>
      <c r="F53" s="138">
        <f>ISNUMBER(C53)*(C53&gt;=0)*(C53&lt;=10)</f>
        <v>0</v>
      </c>
      <c r="G53" s="138">
        <f>ISNUMBER(D53)*(D53&gt;=0)*(D53&lt;=10)</f>
        <v>0</v>
      </c>
      <c r="H53" s="134"/>
      <c r="I53" s="140"/>
      <c r="J53" s="179">
        <v>3</v>
      </c>
      <c r="K53" s="180" t="s">
        <v>41</v>
      </c>
      <c r="L53" s="233" t="s">
        <v>24</v>
      </c>
      <c r="M53" s="184">
        <f>IF(F53=1,C53,"")</f>
      </c>
      <c r="N53" s="184">
        <f>IF(G53=1,D53,"")</f>
      </c>
      <c r="O53" s="138">
        <f>IF(P53+Q53=4,2,IF(P53*Q53=0,0,1))</f>
        <v>0</v>
      </c>
      <c r="P53" s="138">
        <f>IF(E53=1,IF(M53&lt;5,1,2),0)</f>
        <v>0</v>
      </c>
      <c r="Q53" s="138">
        <f>IF(E53=1,IF(N53&lt;5,1,2),0)</f>
        <v>0</v>
      </c>
      <c r="R53" s="182"/>
      <c r="S53" s="141"/>
      <c r="T53"/>
      <c r="U53"/>
    </row>
    <row r="54" spans="1:19" s="229" customFormat="1" ht="9.75" customHeight="1">
      <c r="A54" s="140"/>
      <c r="B54" s="140"/>
      <c r="C54" s="140"/>
      <c r="D54" s="140"/>
      <c r="E54" s="130"/>
      <c r="F54" s="130"/>
      <c r="G54" s="130"/>
      <c r="H54" s="130"/>
      <c r="I54" s="140"/>
      <c r="J54" s="140"/>
      <c r="K54" s="140"/>
      <c r="L54" s="140"/>
      <c r="M54" s="140"/>
      <c r="N54" s="140"/>
      <c r="O54" s="130"/>
      <c r="P54" s="130"/>
      <c r="Q54" s="130"/>
      <c r="R54" s="182"/>
      <c r="S54" s="176"/>
    </row>
    <row r="55" spans="1:21" ht="19.5" customHeight="1">
      <c r="A55" s="177"/>
      <c r="B55" s="178" t="s">
        <v>94</v>
      </c>
      <c r="C55" s="124"/>
      <c r="D55" s="124"/>
      <c r="E55" s="138">
        <f>(F55=1)*(G55=1)</f>
        <v>0</v>
      </c>
      <c r="F55" s="138">
        <f>ISNUMBER(C55)*(C55&gt;=0)*(C55&lt;=10)</f>
        <v>0</v>
      </c>
      <c r="G55" s="138">
        <f>ISNUMBER(D55)*(D55&gt;=0)*(D55&lt;=10)</f>
        <v>0</v>
      </c>
      <c r="H55" s="134"/>
      <c r="I55" s="140"/>
      <c r="J55" s="179">
        <v>4</v>
      </c>
      <c r="K55" s="180" t="s">
        <v>42</v>
      </c>
      <c r="L55" s="233" t="s">
        <v>252</v>
      </c>
      <c r="M55" s="184">
        <f>IF(F55=1,C55,"")</f>
      </c>
      <c r="N55" s="184">
        <f>IF(G55=1,D55,"")</f>
      </c>
      <c r="O55" s="138">
        <f>IF(P55+Q55=4,2,IF(P55*Q55=0,0,1))</f>
        <v>0</v>
      </c>
      <c r="P55" s="138">
        <f>IF(E55=1,IF(M55&lt;5,1,2),0)</f>
        <v>0</v>
      </c>
      <c r="Q55" s="138">
        <f>IF(E55=1,IF(N55&lt;5,1,2),0)</f>
        <v>0</v>
      </c>
      <c r="R55" s="182"/>
      <c r="S55" s="141"/>
      <c r="T55"/>
      <c r="U55"/>
    </row>
    <row r="56" spans="1:19" s="229" customFormat="1" ht="9.75" customHeight="1">
      <c r="A56" s="140"/>
      <c r="B56" s="140"/>
      <c r="C56" s="140"/>
      <c r="D56" s="140"/>
      <c r="E56" s="130"/>
      <c r="F56" s="130"/>
      <c r="G56" s="130"/>
      <c r="H56" s="130"/>
      <c r="I56" s="140"/>
      <c r="J56" s="140"/>
      <c r="K56" s="140"/>
      <c r="L56" s="140"/>
      <c r="M56" s="140"/>
      <c r="N56" s="140"/>
      <c r="O56" s="130"/>
      <c r="P56" s="130"/>
      <c r="Q56" s="130"/>
      <c r="R56" s="182"/>
      <c r="S56" s="176"/>
    </row>
    <row r="57" spans="1:21" ht="19.5" customHeight="1">
      <c r="A57" s="177"/>
      <c r="B57" s="178" t="s">
        <v>87</v>
      </c>
      <c r="C57" s="125"/>
      <c r="D57" s="153"/>
      <c r="E57" s="138">
        <f>F57</f>
        <v>0</v>
      </c>
      <c r="F57" s="138">
        <f>ISNUMBER(C57)*(C57&gt;=0)*(C57&lt;=10)</f>
        <v>0</v>
      </c>
      <c r="G57" s="137">
        <v>0</v>
      </c>
      <c r="H57" s="133"/>
      <c r="I57" s="140"/>
      <c r="J57" s="179">
        <v>5</v>
      </c>
      <c r="K57" s="180" t="s">
        <v>43</v>
      </c>
      <c r="L57" s="233" t="s">
        <v>25</v>
      </c>
      <c r="M57" s="181">
        <f>IF(E57=1,C57,"")</f>
      </c>
      <c r="N57" s="153"/>
      <c r="O57" s="138">
        <f>P57</f>
        <v>0</v>
      </c>
      <c r="P57" s="138">
        <f>IF(E57=1,IF(M57&lt;5,1,2),0)</f>
        <v>0</v>
      </c>
      <c r="Q57" s="137">
        <v>0</v>
      </c>
      <c r="R57" s="182"/>
      <c r="S57" s="141"/>
      <c r="T57"/>
      <c r="U57"/>
    </row>
    <row r="58" spans="1:19" s="229" customFormat="1" ht="9.75" customHeight="1">
      <c r="A58" s="140"/>
      <c r="B58" s="140"/>
      <c r="C58" s="140"/>
      <c r="D58" s="140"/>
      <c r="E58" s="130"/>
      <c r="F58" s="130"/>
      <c r="G58" s="130"/>
      <c r="H58" s="130"/>
      <c r="I58" s="140"/>
      <c r="J58" s="140"/>
      <c r="K58" s="140"/>
      <c r="L58" s="140"/>
      <c r="M58" s="140"/>
      <c r="N58" s="140"/>
      <c r="O58" s="130"/>
      <c r="P58" s="130"/>
      <c r="Q58" s="130"/>
      <c r="R58" s="182"/>
      <c r="S58" s="176"/>
    </row>
    <row r="59" spans="1:21" ht="19.5" customHeight="1">
      <c r="A59" s="177"/>
      <c r="B59" s="183" t="s">
        <v>92</v>
      </c>
      <c r="C59" s="124"/>
      <c r="D59" s="153"/>
      <c r="E59" s="138">
        <f>F59</f>
        <v>0</v>
      </c>
      <c r="F59" s="138">
        <f>ISNUMBER(C59)*(C59&gt;=0)*(C59&lt;=10)</f>
        <v>0</v>
      </c>
      <c r="G59" s="137">
        <v>0</v>
      </c>
      <c r="H59" s="133"/>
      <c r="I59" s="140"/>
      <c r="J59" s="179">
        <v>6</v>
      </c>
      <c r="K59" s="180" t="s">
        <v>44</v>
      </c>
      <c r="L59" s="233" t="s">
        <v>27</v>
      </c>
      <c r="M59" s="181">
        <f>IF(E59=1,C59,"")</f>
      </c>
      <c r="N59" s="153"/>
      <c r="O59" s="138">
        <f>P59</f>
        <v>0</v>
      </c>
      <c r="P59" s="138">
        <f>IF(E59=1,IF(M59&lt;5,1,2),0)</f>
        <v>0</v>
      </c>
      <c r="Q59" s="137">
        <v>0</v>
      </c>
      <c r="R59" s="182"/>
      <c r="S59" s="141"/>
      <c r="T59"/>
      <c r="U59"/>
    </row>
    <row r="60" spans="1:19" s="229" customFormat="1" ht="9.75" customHeight="1">
      <c r="A60" s="140"/>
      <c r="B60" s="140"/>
      <c r="C60" s="140"/>
      <c r="D60" s="140"/>
      <c r="E60" s="130"/>
      <c r="F60" s="130"/>
      <c r="G60" s="130"/>
      <c r="H60" s="130"/>
      <c r="I60" s="140"/>
      <c r="J60" s="140"/>
      <c r="K60" s="140"/>
      <c r="L60" s="140"/>
      <c r="M60" s="140"/>
      <c r="N60" s="140"/>
      <c r="O60" s="130"/>
      <c r="P60" s="130"/>
      <c r="Q60" s="130"/>
      <c r="R60" s="182"/>
      <c r="S60" s="176"/>
    </row>
    <row r="61" spans="1:21" ht="19.5" customHeight="1">
      <c r="A61" s="177"/>
      <c r="B61" s="183" t="s">
        <v>93</v>
      </c>
      <c r="C61" s="124"/>
      <c r="D61" s="124"/>
      <c r="E61" s="138">
        <f>(F61=1)*(G61=1)</f>
        <v>0</v>
      </c>
      <c r="F61" s="138">
        <f>ISNUMBER(C61)*(C61&gt;=0)*(C61&lt;=10)</f>
        <v>0</v>
      </c>
      <c r="G61" s="138">
        <f>ISNUMBER(D61)*(D61&gt;=0)*(D61&lt;=10)</f>
        <v>0</v>
      </c>
      <c r="H61" s="134"/>
      <c r="I61" s="140"/>
      <c r="J61" s="179">
        <v>7</v>
      </c>
      <c r="K61" s="180" t="s">
        <v>45</v>
      </c>
      <c r="L61" s="233" t="s">
        <v>15</v>
      </c>
      <c r="M61" s="184">
        <f>IF(F61=1,C61,"")</f>
      </c>
      <c r="N61" s="184">
        <f>IF(G61=1,D61,"")</f>
      </c>
      <c r="O61" s="138">
        <f>IF(P61+Q61=4,2,IF(P61*Q61=0,0,1))</f>
        <v>0</v>
      </c>
      <c r="P61" s="138">
        <f>IF(E61=1,IF(M61&lt;5,1,2),0)</f>
        <v>0</v>
      </c>
      <c r="Q61" s="138">
        <f>IF(E61=1,IF(N61&lt;5,1,2),0)</f>
        <v>0</v>
      </c>
      <c r="R61" s="182"/>
      <c r="S61" s="141"/>
      <c r="T61"/>
      <c r="U61"/>
    </row>
    <row r="62" spans="1:19" s="229" customFormat="1" ht="9.75" customHeight="1">
      <c r="A62" s="140"/>
      <c r="B62" s="140"/>
      <c r="C62" s="140"/>
      <c r="D62" s="140"/>
      <c r="E62" s="130"/>
      <c r="F62" s="130"/>
      <c r="G62" s="130"/>
      <c r="H62" s="130"/>
      <c r="I62" s="140"/>
      <c r="J62" s="140"/>
      <c r="K62" s="140"/>
      <c r="L62" s="140"/>
      <c r="M62" s="140"/>
      <c r="N62" s="140"/>
      <c r="O62" s="130"/>
      <c r="P62" s="130"/>
      <c r="Q62" s="130"/>
      <c r="R62" s="182"/>
      <c r="S62" s="176"/>
    </row>
    <row r="63" spans="1:21" ht="30" customHeight="1">
      <c r="A63" s="177"/>
      <c r="B63" s="178" t="s">
        <v>86</v>
      </c>
      <c r="C63" s="124"/>
      <c r="D63" s="127"/>
      <c r="E63" s="138">
        <f>(F63=1)*(G63=1)</f>
        <v>0</v>
      </c>
      <c r="F63" s="138">
        <f>ISNUMBER(C63)*(C63&gt;=0)*(C63&lt;=10)</f>
        <v>0</v>
      </c>
      <c r="G63" s="138">
        <f>ISNUMBER(D63)*(D63&gt;=0)*(D63&lt;=10)</f>
        <v>0</v>
      </c>
      <c r="H63" s="134"/>
      <c r="I63" s="140"/>
      <c r="J63" s="179">
        <v>8</v>
      </c>
      <c r="K63" s="185" t="s">
        <v>46</v>
      </c>
      <c r="L63" s="217" t="s">
        <v>241</v>
      </c>
      <c r="M63" s="184">
        <f>IF(F63=1,C63,"")</f>
      </c>
      <c r="N63" s="184">
        <f>IF(G63=1,D63,"")</f>
      </c>
      <c r="O63" s="138">
        <f>IF(P63+Q63=4,2,IF(P63*Q63=0,0,1))</f>
        <v>0</v>
      </c>
      <c r="P63" s="138">
        <f>IF(E63=1,IF(M63&lt;5,1,2),0)</f>
        <v>0</v>
      </c>
      <c r="Q63" s="138">
        <f>IF(E63=1,IF(N63&lt;5,1,2),0)</f>
        <v>0</v>
      </c>
      <c r="R63" s="182"/>
      <c r="S63" s="141"/>
      <c r="T63"/>
      <c r="U63"/>
    </row>
    <row r="64" spans="1:19" s="229" customFormat="1" ht="9.75" customHeight="1">
      <c r="A64" s="140"/>
      <c r="B64" s="140"/>
      <c r="C64" s="140"/>
      <c r="D64" s="140"/>
      <c r="E64" s="130"/>
      <c r="F64" s="130"/>
      <c r="G64" s="130"/>
      <c r="H64" s="130"/>
      <c r="I64" s="140"/>
      <c r="J64" s="140"/>
      <c r="K64" s="140"/>
      <c r="L64" s="140"/>
      <c r="M64" s="140"/>
      <c r="N64" s="140"/>
      <c r="O64" s="130"/>
      <c r="P64" s="130"/>
      <c r="Q64" s="130"/>
      <c r="R64" s="182"/>
      <c r="S64" s="176"/>
    </row>
    <row r="65" spans="1:21" ht="19.5" customHeight="1">
      <c r="A65" s="177"/>
      <c r="B65" s="178" t="s">
        <v>91</v>
      </c>
      <c r="C65" s="124"/>
      <c r="D65" s="124"/>
      <c r="E65" s="138">
        <f>(F65=1)*(G65=1)</f>
        <v>0</v>
      </c>
      <c r="F65" s="138">
        <f>ISNUMBER(C65)*(C65&gt;=0)*(C65&lt;=10)</f>
        <v>0</v>
      </c>
      <c r="G65" s="138">
        <f>ISNUMBER(D65)*(D65&gt;=0)*(D65&lt;=10)</f>
        <v>0</v>
      </c>
      <c r="H65" s="134"/>
      <c r="I65" s="140"/>
      <c r="J65" s="179">
        <v>9</v>
      </c>
      <c r="K65" s="150" t="s">
        <v>47</v>
      </c>
      <c r="L65" s="233" t="s">
        <v>16</v>
      </c>
      <c r="M65" s="184">
        <f>IF(F65=1,C65,"")</f>
      </c>
      <c r="N65" s="184">
        <f>IF(G65=1,D65,"")</f>
      </c>
      <c r="O65" s="138">
        <f>IF(P65+Q65=4,2,IF(P65*Q65=0,0,1))</f>
        <v>0</v>
      </c>
      <c r="P65" s="138">
        <f>IF(E65=1,IF(M65&lt;5,1,2),0)</f>
        <v>0</v>
      </c>
      <c r="Q65" s="138">
        <f>IF(E65=1,IF(N65&lt;5,1,2),0)</f>
        <v>0</v>
      </c>
      <c r="R65" s="182"/>
      <c r="S65" s="141"/>
      <c r="T65"/>
      <c r="U65"/>
    </row>
    <row r="66" spans="1:19" s="229" customFormat="1" ht="9.75" customHeight="1">
      <c r="A66" s="140"/>
      <c r="B66" s="140"/>
      <c r="C66" s="140"/>
      <c r="D66" s="140"/>
      <c r="E66" s="130"/>
      <c r="F66" s="130"/>
      <c r="G66" s="130"/>
      <c r="H66" s="130"/>
      <c r="I66" s="140"/>
      <c r="J66" s="140"/>
      <c r="K66" s="140"/>
      <c r="L66" s="140"/>
      <c r="M66" s="140"/>
      <c r="N66" s="140"/>
      <c r="O66" s="130"/>
      <c r="P66" s="130"/>
      <c r="Q66" s="130"/>
      <c r="R66" s="186"/>
      <c r="S66" s="176"/>
    </row>
    <row r="67" spans="1:21" ht="19.5" customHeight="1">
      <c r="A67" s="177"/>
      <c r="B67" s="178" t="s">
        <v>96</v>
      </c>
      <c r="C67" s="124"/>
      <c r="D67" s="124"/>
      <c r="E67" s="138">
        <f>(F67=1)*(G67=1)</f>
        <v>0</v>
      </c>
      <c r="F67" s="138">
        <f>ISNUMBER(C67)*(C67&gt;=0)*(C67&lt;=10)</f>
        <v>0</v>
      </c>
      <c r="G67" s="138">
        <f>ISNUMBER(D67)*(D67&gt;=0)*(D67&lt;=10)</f>
        <v>0</v>
      </c>
      <c r="H67" s="134"/>
      <c r="I67" s="140"/>
      <c r="J67" s="179">
        <v>10</v>
      </c>
      <c r="K67" s="187" t="s">
        <v>48</v>
      </c>
      <c r="L67" s="233" t="s">
        <v>28</v>
      </c>
      <c r="M67" s="184">
        <f>IF(F67=1,C67,"")</f>
      </c>
      <c r="N67" s="184">
        <f>IF(G67=1,D67,"")</f>
      </c>
      <c r="O67" s="138">
        <f>IF(P67+Q67=4,2,IF(P67*Q67=0,0,1))</f>
        <v>0</v>
      </c>
      <c r="P67" s="138">
        <f>IF(E67=1,IF(M67&lt;5,1,2),0)</f>
        <v>0</v>
      </c>
      <c r="Q67" s="138">
        <f>IF(E67=1,IF(N67&lt;5,1,2),0)</f>
        <v>0</v>
      </c>
      <c r="R67" s="182"/>
      <c r="S67" s="141"/>
      <c r="T67"/>
      <c r="U67"/>
    </row>
    <row r="68" spans="1:19" s="229" customFormat="1" ht="9.75" customHeight="1">
      <c r="A68" s="140"/>
      <c r="B68" s="140"/>
      <c r="C68" s="140"/>
      <c r="D68" s="140"/>
      <c r="E68" s="130"/>
      <c r="F68" s="130"/>
      <c r="G68" s="130"/>
      <c r="H68" s="130"/>
      <c r="I68" s="140"/>
      <c r="J68" s="140"/>
      <c r="K68" s="140"/>
      <c r="L68" s="140"/>
      <c r="M68" s="140"/>
      <c r="N68" s="140"/>
      <c r="O68" s="130"/>
      <c r="P68" s="130"/>
      <c r="Q68" s="130"/>
      <c r="R68" s="186"/>
      <c r="S68" s="176"/>
    </row>
    <row r="69" spans="1:26" ht="19.5" customHeight="1">
      <c r="A69" s="140"/>
      <c r="B69" s="183" t="s">
        <v>214</v>
      </c>
      <c r="C69" s="124"/>
      <c r="D69" s="124"/>
      <c r="E69" s="138">
        <f>(F69=1)*(G69=1)</f>
        <v>0</v>
      </c>
      <c r="F69" s="138">
        <f>ISNUMBER(C69)*(C69&gt;=0)*(C69&lt;=10)</f>
        <v>0</v>
      </c>
      <c r="G69" s="138">
        <f>ISNUMBER(D69)*(D69&gt;=0)*(D69&lt;=10)</f>
        <v>0</v>
      </c>
      <c r="H69" s="134"/>
      <c r="I69" s="157"/>
      <c r="J69" s="179">
        <v>11</v>
      </c>
      <c r="K69" s="188" t="s">
        <v>49</v>
      </c>
      <c r="L69" s="233" t="s">
        <v>213</v>
      </c>
      <c r="M69" s="184">
        <f>IF(F69=1,C69,"")</f>
      </c>
      <c r="N69" s="184">
        <f>IF(G69=1,D69,"")</f>
      </c>
      <c r="O69" s="138">
        <f>IF(P69+Q69=4,2,IF(P69*Q69=0,0,1))</f>
        <v>0</v>
      </c>
      <c r="P69" s="138">
        <f>IF(E69=1,IF(M69&lt;5,1,2),0)</f>
        <v>0</v>
      </c>
      <c r="Q69" s="138">
        <f>IF(E69=1,IF(N69&lt;5,1,2),0)</f>
        <v>0</v>
      </c>
      <c r="R69" s="140"/>
      <c r="S69" s="176"/>
      <c r="T69"/>
      <c r="U69"/>
      <c r="V69"/>
      <c r="W69"/>
      <c r="X69"/>
      <c r="Y69"/>
      <c r="Z69"/>
    </row>
    <row r="70" spans="1:19" s="229" customFormat="1" ht="9.75" customHeight="1">
      <c r="A70" s="140"/>
      <c r="B70" s="140"/>
      <c r="C70" s="140"/>
      <c r="D70" s="140"/>
      <c r="E70" s="130"/>
      <c r="F70" s="130"/>
      <c r="G70" s="130"/>
      <c r="H70" s="130"/>
      <c r="I70" s="140"/>
      <c r="J70" s="140"/>
      <c r="K70" s="140"/>
      <c r="L70" s="140"/>
      <c r="M70" s="140"/>
      <c r="N70" s="140"/>
      <c r="O70" s="130"/>
      <c r="P70" s="130"/>
      <c r="Q70" s="130"/>
      <c r="R70" s="186"/>
      <c r="S70" s="176"/>
    </row>
    <row r="71" spans="1:25" ht="19.5" customHeight="1">
      <c r="A71" s="177"/>
      <c r="B71" s="178" t="s">
        <v>97</v>
      </c>
      <c r="C71" s="124"/>
      <c r="D71" s="153"/>
      <c r="E71" s="138">
        <f>F71</f>
        <v>0</v>
      </c>
      <c r="F71" s="138">
        <f>ISNUMBER(C71)*(C71&gt;=0)*(C71&lt;=10)</f>
        <v>0</v>
      </c>
      <c r="G71" s="137">
        <v>0</v>
      </c>
      <c r="H71" s="133"/>
      <c r="I71" s="140"/>
      <c r="J71" s="179">
        <v>12</v>
      </c>
      <c r="K71" s="150" t="s">
        <v>50</v>
      </c>
      <c r="L71" s="233" t="s">
        <v>29</v>
      </c>
      <c r="M71" s="184">
        <f>IF(F71=1,C71,"")</f>
      </c>
      <c r="N71" s="184">
        <f>IF(M71&lt;5,0,M71)</f>
      </c>
      <c r="O71" s="138">
        <f>IF(P71+Q71=4,2,IF(P71*Q71=0,0,1))</f>
        <v>0</v>
      </c>
      <c r="P71" s="138">
        <f>IF(E71=1,IF(M71&lt;5,1,2),0)</f>
        <v>0</v>
      </c>
      <c r="Q71" s="138">
        <f>IF(E71=1,IF(N71&lt;5,1,2),0)</f>
        <v>0</v>
      </c>
      <c r="R71" s="182"/>
      <c r="S71" s="141"/>
      <c r="T71"/>
      <c r="U71"/>
      <c r="V71"/>
      <c r="W71"/>
      <c r="X71"/>
      <c r="Y71"/>
    </row>
    <row r="72" spans="1:19" s="229" customFormat="1" ht="9.75" customHeight="1">
      <c r="A72" s="140"/>
      <c r="B72" s="140"/>
      <c r="C72" s="140"/>
      <c r="D72" s="140"/>
      <c r="E72" s="130"/>
      <c r="F72" s="130"/>
      <c r="G72" s="130"/>
      <c r="H72" s="130"/>
      <c r="I72" s="140"/>
      <c r="J72" s="140"/>
      <c r="K72" s="140"/>
      <c r="L72" s="140"/>
      <c r="M72" s="140"/>
      <c r="N72" s="140"/>
      <c r="O72" s="130"/>
      <c r="P72" s="130"/>
      <c r="Q72" s="130"/>
      <c r="R72" s="186"/>
      <c r="S72" s="176"/>
    </row>
    <row r="73" spans="1:21" ht="19.5" customHeight="1">
      <c r="A73" s="177"/>
      <c r="B73" s="178" t="s">
        <v>10</v>
      </c>
      <c r="C73" s="124"/>
      <c r="D73" s="124"/>
      <c r="E73" s="138">
        <f>(F73=1)*(G73=1)</f>
        <v>0</v>
      </c>
      <c r="F73" s="138">
        <f>ISNUMBER(C73)*(C73&gt;=0)*(C73&lt;=10)</f>
        <v>0</v>
      </c>
      <c r="G73" s="138">
        <f>ISNUMBER(D73)*(D73&gt;=0)*(D73&lt;=10)</f>
        <v>0</v>
      </c>
      <c r="H73" s="134"/>
      <c r="I73" s="140"/>
      <c r="J73" s="179">
        <v>13</v>
      </c>
      <c r="K73" s="185" t="s">
        <v>51</v>
      </c>
      <c r="L73" s="233" t="s">
        <v>10</v>
      </c>
      <c r="M73" s="184">
        <f>IF(F73=1,C73,"")</f>
      </c>
      <c r="N73" s="184">
        <f>IF(G73=1,D73,"")</f>
      </c>
      <c r="O73" s="138">
        <f>IF(P73+Q73=4,2,IF(P73*Q73=0,0,1))</f>
        <v>0</v>
      </c>
      <c r="P73" s="138">
        <f>IF(E73=1,IF(M73&lt;5,1,2),0)</f>
        <v>0</v>
      </c>
      <c r="Q73" s="138">
        <f>IF(E73=1,IF(N73&lt;5,1,2),0)</f>
        <v>0</v>
      </c>
      <c r="R73" s="182"/>
      <c r="S73" s="141"/>
      <c r="T73"/>
      <c r="U73"/>
    </row>
    <row r="74" spans="1:19" s="229" customFormat="1" ht="9.75" customHeight="1">
      <c r="A74" s="140"/>
      <c r="B74" s="140"/>
      <c r="C74" s="140"/>
      <c r="D74" s="140"/>
      <c r="E74" s="130"/>
      <c r="F74" s="130"/>
      <c r="G74" s="130"/>
      <c r="H74" s="130"/>
      <c r="I74" s="140"/>
      <c r="J74" s="140"/>
      <c r="K74" s="140"/>
      <c r="L74" s="140"/>
      <c r="M74" s="140"/>
      <c r="N74" s="140"/>
      <c r="O74" s="130"/>
      <c r="P74" s="130"/>
      <c r="Q74" s="130"/>
      <c r="R74" s="186"/>
      <c r="S74" s="176"/>
    </row>
    <row r="75" spans="1:21" ht="19.5" customHeight="1">
      <c r="A75" s="177"/>
      <c r="B75" s="178" t="s">
        <v>95</v>
      </c>
      <c r="C75" s="124"/>
      <c r="D75" s="153"/>
      <c r="E75" s="138">
        <f>F75</f>
        <v>0</v>
      </c>
      <c r="F75" s="138">
        <f>ISNUMBER(C75)*(C75&gt;=0)*(C75&lt;=10)</f>
        <v>0</v>
      </c>
      <c r="G75" s="137">
        <v>0</v>
      </c>
      <c r="H75" s="133"/>
      <c r="I75" s="140"/>
      <c r="J75" s="179">
        <v>14</v>
      </c>
      <c r="K75" s="150" t="s">
        <v>52</v>
      </c>
      <c r="L75" s="233" t="s">
        <v>30</v>
      </c>
      <c r="M75" s="181">
        <f>IF(E75=1,C75,"")</f>
      </c>
      <c r="N75" s="153"/>
      <c r="O75" s="138">
        <f>P75</f>
        <v>0</v>
      </c>
      <c r="P75" s="138">
        <f>IF(E75=1,IF(M75&lt;5,1,2),0)</f>
        <v>0</v>
      </c>
      <c r="Q75" s="137">
        <v>0</v>
      </c>
      <c r="R75" s="182"/>
      <c r="S75" s="141"/>
      <c r="T75"/>
      <c r="U75"/>
    </row>
    <row r="76" spans="1:19" s="229" customFormat="1" ht="9.75" customHeight="1">
      <c r="A76" s="140"/>
      <c r="B76" s="140"/>
      <c r="C76" s="140"/>
      <c r="D76" s="140"/>
      <c r="E76" s="130"/>
      <c r="F76" s="130"/>
      <c r="G76" s="130"/>
      <c r="H76" s="130"/>
      <c r="I76" s="140"/>
      <c r="J76" s="140"/>
      <c r="K76" s="140"/>
      <c r="L76" s="140"/>
      <c r="M76" s="140"/>
      <c r="N76" s="140"/>
      <c r="O76" s="130"/>
      <c r="P76" s="130"/>
      <c r="Q76" s="130"/>
      <c r="R76" s="186"/>
      <c r="S76" s="176"/>
    </row>
    <row r="77" spans="1:21" ht="19.5" customHeight="1">
      <c r="A77" s="177"/>
      <c r="B77" s="178" t="s">
        <v>101</v>
      </c>
      <c r="C77" s="124"/>
      <c r="D77" s="124"/>
      <c r="E77" s="138">
        <f>(F77=1)*(G77=1)</f>
        <v>0</v>
      </c>
      <c r="F77" s="138">
        <f>ISNUMBER(C77)*(C77&gt;=0)*(C77&lt;=10)</f>
        <v>0</v>
      </c>
      <c r="G77" s="138">
        <f>ISNUMBER(D77)*(D77&gt;=0)*(D77&lt;=10)</f>
        <v>0</v>
      </c>
      <c r="H77" s="134"/>
      <c r="I77" s="140"/>
      <c r="J77" s="179">
        <v>15</v>
      </c>
      <c r="K77" s="187" t="s">
        <v>53</v>
      </c>
      <c r="L77" s="233" t="s">
        <v>31</v>
      </c>
      <c r="M77" s="184">
        <f>IF(F77=1,C77,"")</f>
      </c>
      <c r="N77" s="184">
        <f>IF(G77=1,D77,"")</f>
      </c>
      <c r="O77" s="138">
        <f>IF(P77+Q77=4,2,IF(P77*Q77=0,0,1))</f>
        <v>0</v>
      </c>
      <c r="P77" s="138">
        <f>IF(E77=1,IF(M77&lt;5,1,2),0)</f>
        <v>0</v>
      </c>
      <c r="Q77" s="138">
        <f>IF(E77=1,IF(N77&lt;5,1,2),0)</f>
        <v>0</v>
      </c>
      <c r="R77" s="182"/>
      <c r="S77" s="141"/>
      <c r="T77"/>
      <c r="U77"/>
    </row>
    <row r="78" spans="1:19" s="229" customFormat="1" ht="9.75" customHeight="1">
      <c r="A78" s="140"/>
      <c r="B78" s="140"/>
      <c r="C78" s="140"/>
      <c r="D78" s="140"/>
      <c r="E78" s="130"/>
      <c r="F78" s="130"/>
      <c r="G78" s="130"/>
      <c r="H78" s="130"/>
      <c r="I78" s="140"/>
      <c r="J78" s="140"/>
      <c r="K78" s="140"/>
      <c r="L78" s="140"/>
      <c r="M78" s="140"/>
      <c r="N78" s="140"/>
      <c r="O78" s="130"/>
      <c r="P78" s="130"/>
      <c r="Q78" s="130"/>
      <c r="R78" s="186"/>
      <c r="S78" s="176"/>
    </row>
    <row r="79" spans="1:21" ht="19.5" customHeight="1">
      <c r="A79" s="177"/>
      <c r="B79" s="178" t="s">
        <v>203</v>
      </c>
      <c r="C79" s="124"/>
      <c r="D79" s="124"/>
      <c r="E79" s="138">
        <f>(F79=1)*(G79=1)</f>
        <v>0</v>
      </c>
      <c r="F79" s="138">
        <f>ISNUMBER(C79)*(C79&gt;=0)*(C79&lt;=10)</f>
        <v>0</v>
      </c>
      <c r="G79" s="138">
        <f>ISNUMBER(D79)*(D79&gt;=0)*(D79&lt;=10)</f>
        <v>0</v>
      </c>
      <c r="H79" s="134"/>
      <c r="I79" s="140"/>
      <c r="J79" s="179">
        <v>16</v>
      </c>
      <c r="K79" s="156" t="s">
        <v>54</v>
      </c>
      <c r="L79" s="233" t="s">
        <v>4</v>
      </c>
      <c r="M79" s="184">
        <f>IF(F79=1,C79,"")</f>
      </c>
      <c r="N79" s="184">
        <f>IF(G79=1,D79,"")</f>
      </c>
      <c r="O79" s="138">
        <f>IF(P79+Q79=4,2,IF(P79*Q79=0,0,1))</f>
        <v>0</v>
      </c>
      <c r="P79" s="138">
        <f>IF(E79=1,IF(M79&lt;5,1,2),0)</f>
        <v>0</v>
      </c>
      <c r="Q79" s="138">
        <f>IF(E79=1,IF(N79&lt;5,1,2),0)</f>
        <v>0</v>
      </c>
      <c r="R79" s="182"/>
      <c r="S79" s="141"/>
      <c r="T79"/>
      <c r="U79"/>
    </row>
    <row r="80" spans="1:19" s="229" customFormat="1" ht="9.75" customHeight="1">
      <c r="A80" s="140"/>
      <c r="B80" s="140"/>
      <c r="C80" s="140"/>
      <c r="D80" s="140"/>
      <c r="E80" s="130"/>
      <c r="F80" s="130"/>
      <c r="G80" s="130"/>
      <c r="H80" s="130"/>
      <c r="I80" s="140"/>
      <c r="J80" s="140"/>
      <c r="K80" s="140"/>
      <c r="L80" s="140"/>
      <c r="M80" s="140"/>
      <c r="N80" s="140"/>
      <c r="O80" s="130"/>
      <c r="P80" s="130"/>
      <c r="Q80" s="130"/>
      <c r="R80" s="186"/>
      <c r="S80" s="176"/>
    </row>
    <row r="81" spans="1:25" ht="19.5" customHeight="1">
      <c r="A81" s="177"/>
      <c r="B81" s="178" t="s">
        <v>99</v>
      </c>
      <c r="C81" s="124"/>
      <c r="D81" s="153"/>
      <c r="E81" s="138">
        <f>F81</f>
        <v>0</v>
      </c>
      <c r="F81" s="138">
        <f>ISNUMBER(C81)*(C81&gt;=0)*(C81&lt;=10)</f>
        <v>0</v>
      </c>
      <c r="G81" s="137">
        <v>0</v>
      </c>
      <c r="H81" s="133"/>
      <c r="I81" s="140"/>
      <c r="J81" s="179">
        <v>17</v>
      </c>
      <c r="K81" s="156" t="s">
        <v>55</v>
      </c>
      <c r="L81" s="233" t="s">
        <v>83</v>
      </c>
      <c r="M81" s="184">
        <f>IF(F81=1,C81,"")</f>
      </c>
      <c r="N81" s="184">
        <f>IF(M81&lt;5,0,M81)</f>
      </c>
      <c r="O81" s="138">
        <f>IF(P81+Q81=4,2,IF(P81*Q81=0,0,1))</f>
        <v>0</v>
      </c>
      <c r="P81" s="138">
        <f>IF(E81=1,IF(M81&lt;5,1,2),0)</f>
        <v>0</v>
      </c>
      <c r="Q81" s="138">
        <f>IF(E81=1,IF(N81&lt;5,1,2),0)</f>
        <v>0</v>
      </c>
      <c r="R81" s="182"/>
      <c r="S81" s="141"/>
      <c r="T81"/>
      <c r="U81"/>
      <c r="V81"/>
      <c r="W81"/>
      <c r="X81"/>
      <c r="Y81"/>
    </row>
    <row r="82" spans="1:19" s="229" customFormat="1" ht="9.75" customHeight="1">
      <c r="A82" s="140"/>
      <c r="B82" s="140"/>
      <c r="C82" s="140"/>
      <c r="D82" s="140"/>
      <c r="E82" s="130"/>
      <c r="F82" s="130"/>
      <c r="G82" s="130"/>
      <c r="H82" s="130"/>
      <c r="I82" s="140"/>
      <c r="J82" s="140"/>
      <c r="K82" s="140"/>
      <c r="L82" s="140"/>
      <c r="M82" s="140"/>
      <c r="N82" s="140"/>
      <c r="O82" s="130"/>
      <c r="P82" s="130"/>
      <c r="Q82" s="130"/>
      <c r="R82" s="186"/>
      <c r="S82" s="176"/>
    </row>
    <row r="83" spans="1:21" ht="19.5" customHeight="1">
      <c r="A83" s="177"/>
      <c r="B83" s="178" t="s">
        <v>202</v>
      </c>
      <c r="C83" s="124"/>
      <c r="D83" s="124"/>
      <c r="E83" s="138">
        <f>(F83=1)*(G83=1)</f>
        <v>0</v>
      </c>
      <c r="F83" s="138">
        <f>ISNUMBER(C83)*(C83&gt;=0)*(C83&lt;=10)</f>
        <v>0</v>
      </c>
      <c r="G83" s="138">
        <f>ISNUMBER(D83)*(D83&gt;=0)*(D83&lt;=10)</f>
        <v>0</v>
      </c>
      <c r="H83" s="134"/>
      <c r="I83" s="140"/>
      <c r="J83" s="179">
        <v>18</v>
      </c>
      <c r="K83" s="187" t="s">
        <v>56</v>
      </c>
      <c r="L83" s="233" t="s">
        <v>246</v>
      </c>
      <c r="M83" s="184">
        <f>IF(F83=1,C83,"")</f>
      </c>
      <c r="N83" s="184">
        <f>IF(G83=1,D83,"")</f>
      </c>
      <c r="O83" s="138">
        <f>IF(P83+Q83=4,2,IF(P83*Q83=0,0,1))</f>
        <v>0</v>
      </c>
      <c r="P83" s="138">
        <f>IF(E83=1,IF(M83&lt;5,1,2),0)</f>
        <v>0</v>
      </c>
      <c r="Q83" s="138">
        <f>IF(E83=1,IF(N83&lt;5,1,2),0)</f>
        <v>0</v>
      </c>
      <c r="R83" s="182"/>
      <c r="S83" s="141"/>
      <c r="T83"/>
      <c r="U83"/>
    </row>
    <row r="84" spans="1:19" s="229" customFormat="1" ht="9.75" customHeight="1">
      <c r="A84" s="140"/>
      <c r="B84" s="140"/>
      <c r="C84" s="140"/>
      <c r="D84" s="140"/>
      <c r="E84" s="130"/>
      <c r="F84" s="130"/>
      <c r="G84" s="130"/>
      <c r="H84" s="130"/>
      <c r="I84" s="140"/>
      <c r="J84" s="140"/>
      <c r="K84" s="140"/>
      <c r="L84" s="140"/>
      <c r="M84" s="140"/>
      <c r="N84" s="140"/>
      <c r="O84" s="130"/>
      <c r="P84" s="130"/>
      <c r="Q84" s="130"/>
      <c r="R84" s="186"/>
      <c r="S84" s="176"/>
    </row>
    <row r="85" spans="1:21" ht="19.5" customHeight="1">
      <c r="A85" s="177"/>
      <c r="B85" s="178" t="s">
        <v>100</v>
      </c>
      <c r="C85" s="124"/>
      <c r="D85" s="124"/>
      <c r="E85" s="138">
        <f>(F85=1)*(G85=1)</f>
        <v>0</v>
      </c>
      <c r="F85" s="138">
        <f>ISNUMBER(C85)*(C85&gt;=0)*(C85&lt;=10)</f>
        <v>0</v>
      </c>
      <c r="G85" s="138">
        <f>ISNUMBER(D85)*(D85&gt;=0)*(D85&lt;=10)</f>
        <v>0</v>
      </c>
      <c r="H85" s="134"/>
      <c r="I85" s="140"/>
      <c r="J85" s="179">
        <v>19</v>
      </c>
      <c r="K85" s="150" t="s">
        <v>58</v>
      </c>
      <c r="L85" s="233" t="s">
        <v>18</v>
      </c>
      <c r="M85" s="184">
        <f>IF(F85=1,C85,"")</f>
      </c>
      <c r="N85" s="184">
        <f>IF(G85=1,D85,"")</f>
      </c>
      <c r="O85" s="138">
        <f>IF(P85+Q85=4,2,IF(P85*Q85=0,0,1))</f>
        <v>0</v>
      </c>
      <c r="P85" s="138">
        <f>IF(E85=1,IF(M85&lt;5,1,2),0)</f>
        <v>0</v>
      </c>
      <c r="Q85" s="138">
        <f>IF(E85=1,IF(N85&lt;5,1,2),0)</f>
        <v>0</v>
      </c>
      <c r="R85" s="182"/>
      <c r="S85" s="141"/>
      <c r="T85"/>
      <c r="U85"/>
    </row>
    <row r="86" spans="1:19" s="229" customFormat="1" ht="9.75" customHeight="1">
      <c r="A86" s="140"/>
      <c r="B86" s="140"/>
      <c r="C86" s="140"/>
      <c r="D86" s="140"/>
      <c r="E86" s="130"/>
      <c r="F86" s="130"/>
      <c r="G86" s="130"/>
      <c r="H86" s="130"/>
      <c r="I86" s="140"/>
      <c r="J86" s="140"/>
      <c r="K86" s="140"/>
      <c r="L86" s="140"/>
      <c r="M86" s="140"/>
      <c r="N86" s="140"/>
      <c r="O86" s="130"/>
      <c r="P86" s="130"/>
      <c r="Q86" s="130"/>
      <c r="R86" s="186"/>
      <c r="S86" s="176"/>
    </row>
    <row r="87" spans="1:25" ht="19.5" customHeight="1">
      <c r="A87" s="177"/>
      <c r="B87" s="178" t="s">
        <v>105</v>
      </c>
      <c r="C87" s="124"/>
      <c r="D87" s="153"/>
      <c r="E87" s="138">
        <f>F87</f>
        <v>0</v>
      </c>
      <c r="F87" s="138">
        <f>ISNUMBER(C87)*(C87&gt;=0)*(C87&lt;=10)</f>
        <v>0</v>
      </c>
      <c r="G87" s="137">
        <v>0</v>
      </c>
      <c r="H87" s="133"/>
      <c r="I87" s="140"/>
      <c r="J87" s="179">
        <v>20</v>
      </c>
      <c r="K87" s="154" t="s">
        <v>61</v>
      </c>
      <c r="L87" s="233" t="s">
        <v>21</v>
      </c>
      <c r="M87" s="184">
        <f>IF(F87=1,C87,"")</f>
      </c>
      <c r="N87" s="184">
        <f>IF(M87&lt;5,0,M87)</f>
      </c>
      <c r="O87" s="138">
        <f>IF(P87+Q87=4,2,IF(P87*Q87=0,0,1))</f>
        <v>0</v>
      </c>
      <c r="P87" s="138">
        <f>IF(E87=1,IF(M87&lt;5,1,2),0)</f>
        <v>0</v>
      </c>
      <c r="Q87" s="138">
        <f>IF(E87=1,IF(N87&lt;5,1,2),0)</f>
        <v>0</v>
      </c>
      <c r="R87" s="182"/>
      <c r="S87" s="141"/>
      <c r="T87"/>
      <c r="U87"/>
      <c r="V87"/>
      <c r="W87"/>
      <c r="X87"/>
      <c r="Y87"/>
    </row>
    <row r="88" spans="1:19" s="229" customFormat="1" ht="9.75" customHeight="1">
      <c r="A88" s="140"/>
      <c r="B88" s="140"/>
      <c r="C88" s="140"/>
      <c r="D88" s="140"/>
      <c r="E88" s="130"/>
      <c r="F88" s="130"/>
      <c r="G88" s="130"/>
      <c r="H88" s="130"/>
      <c r="I88" s="140"/>
      <c r="J88" s="140"/>
      <c r="K88" s="140"/>
      <c r="L88" s="140"/>
      <c r="M88" s="140"/>
      <c r="N88" s="140"/>
      <c r="O88" s="130"/>
      <c r="P88" s="130"/>
      <c r="Q88" s="130"/>
      <c r="R88" s="186"/>
      <c r="S88" s="176"/>
    </row>
    <row r="89" spans="1:26" ht="19.5" customHeight="1">
      <c r="A89" s="140"/>
      <c r="B89" s="178" t="s">
        <v>188</v>
      </c>
      <c r="C89" s="124"/>
      <c r="D89" s="153"/>
      <c r="E89" s="138">
        <f>IF(AND(F89=1,F102=1),0,F89)</f>
        <v>0</v>
      </c>
      <c r="F89" s="138">
        <f>ISNUMBER(C89)*(C89&gt;=0)*(C89&lt;=10)</f>
        <v>0</v>
      </c>
      <c r="G89" s="137">
        <v>0</v>
      </c>
      <c r="H89" s="133"/>
      <c r="I89" s="189">
        <f>IF(AND(F89=1,F102=1),"ΠΡΟΣΟΧΗ κατ' επιλογή με ΑΡΔΕΥΣΕΙΣ","")</f>
      </c>
      <c r="J89" s="179">
        <v>21</v>
      </c>
      <c r="K89" s="187" t="s">
        <v>62</v>
      </c>
      <c r="L89" s="233" t="s">
        <v>243</v>
      </c>
      <c r="M89" s="181">
        <f>IF(E89=1,C89,"")</f>
      </c>
      <c r="N89" s="153"/>
      <c r="O89" s="138">
        <f>P89</f>
        <v>0</v>
      </c>
      <c r="P89" s="138">
        <f>IF(E89=1,IF(M89&lt;5,1,2),0)</f>
        <v>0</v>
      </c>
      <c r="Q89" s="137">
        <v>0</v>
      </c>
      <c r="R89" s="176"/>
      <c r="S89" s="141"/>
      <c r="T89"/>
      <c r="U89"/>
      <c r="V89"/>
      <c r="W89"/>
      <c r="X89"/>
      <c r="Y89"/>
      <c r="Z89"/>
    </row>
    <row r="90" spans="1:19" s="229" customFormat="1" ht="9.75" customHeight="1">
      <c r="A90" s="140"/>
      <c r="B90" s="140"/>
      <c r="C90" s="140"/>
      <c r="D90" s="140"/>
      <c r="E90" s="130"/>
      <c r="F90" s="130"/>
      <c r="G90" s="130"/>
      <c r="H90" s="130"/>
      <c r="I90" s="140"/>
      <c r="J90" s="140"/>
      <c r="K90" s="140"/>
      <c r="L90" s="140"/>
      <c r="M90" s="140"/>
      <c r="N90" s="140"/>
      <c r="O90" s="130"/>
      <c r="P90" s="130"/>
      <c r="Q90" s="130"/>
      <c r="R90" s="186"/>
      <c r="S90" s="176"/>
    </row>
    <row r="91" spans="1:21" ht="19.5" customHeight="1">
      <c r="A91" s="177"/>
      <c r="B91" s="178" t="s">
        <v>11</v>
      </c>
      <c r="C91" s="124"/>
      <c r="D91" s="153"/>
      <c r="E91" s="138">
        <f>F91</f>
        <v>0</v>
      </c>
      <c r="F91" s="138">
        <f>ISNUMBER(C91)*(C91&gt;=0)*(C91&lt;=10)</f>
        <v>0</v>
      </c>
      <c r="G91" s="137">
        <v>0</v>
      </c>
      <c r="H91" s="133"/>
      <c r="I91" s="140"/>
      <c r="J91" s="179">
        <v>22</v>
      </c>
      <c r="K91" s="150" t="s">
        <v>63</v>
      </c>
      <c r="L91" s="233" t="s">
        <v>11</v>
      </c>
      <c r="M91" s="181">
        <f>IF(E91=1,C91,"")</f>
      </c>
      <c r="N91" s="153"/>
      <c r="O91" s="138">
        <f>P91</f>
        <v>0</v>
      </c>
      <c r="P91" s="138">
        <f>IF(E91=1,IF(M91&lt;5,1,2),0)</f>
        <v>0</v>
      </c>
      <c r="Q91" s="137">
        <v>0</v>
      </c>
      <c r="R91" s="182"/>
      <c r="S91" s="141"/>
      <c r="T91"/>
      <c r="U91"/>
    </row>
    <row r="92" spans="1:19" s="229" customFormat="1" ht="9.75" customHeight="1">
      <c r="A92" s="140"/>
      <c r="B92" s="140"/>
      <c r="C92" s="140"/>
      <c r="D92" s="140"/>
      <c r="E92" s="130"/>
      <c r="F92" s="130"/>
      <c r="G92" s="130"/>
      <c r="H92" s="130"/>
      <c r="I92" s="140"/>
      <c r="J92" s="140"/>
      <c r="K92" s="140"/>
      <c r="L92" s="140"/>
      <c r="M92" s="140"/>
      <c r="N92" s="140"/>
      <c r="O92" s="130"/>
      <c r="P92" s="130"/>
      <c r="Q92" s="130"/>
      <c r="R92" s="186"/>
      <c r="S92" s="176"/>
    </row>
    <row r="93" spans="1:26" ht="19.5" customHeight="1">
      <c r="A93" s="140"/>
      <c r="B93" s="178" t="s">
        <v>5</v>
      </c>
      <c r="C93" s="124"/>
      <c r="D93" s="153"/>
      <c r="E93" s="138">
        <f>IF(AND(F93=1,F96=1),0,F93)</f>
        <v>0</v>
      </c>
      <c r="F93" s="138">
        <f>ISNUMBER(C93)*(C93&gt;=0)*(C93&lt;=10)</f>
        <v>0</v>
      </c>
      <c r="G93" s="137">
        <v>0</v>
      </c>
      <c r="H93" s="133"/>
      <c r="I93" s="189">
        <f>IF(AND(F93=1,F96=1),"ΠΡΟΣΟΧΗ κατ' επιλογή με ΓΕΦΥΡΟΠΟΙΙΑ","")</f>
      </c>
      <c r="J93" s="390">
        <v>23</v>
      </c>
      <c r="K93" s="156" t="s">
        <v>67</v>
      </c>
      <c r="L93" s="233" t="s">
        <v>5</v>
      </c>
      <c r="M93" s="181">
        <f>IF(E93=1,C93,"")</f>
      </c>
      <c r="N93" s="153"/>
      <c r="O93" s="138">
        <f>P93</f>
        <v>0</v>
      </c>
      <c r="P93" s="138">
        <f>IF(E93=1,IF(M93&lt;5,1,2),0)</f>
        <v>0</v>
      </c>
      <c r="Q93" s="137">
        <v>0</v>
      </c>
      <c r="R93" s="176"/>
      <c r="S93" s="141"/>
      <c r="T93"/>
      <c r="U93"/>
      <c r="V93"/>
      <c r="W93"/>
      <c r="X93"/>
      <c r="Y93"/>
      <c r="Z93"/>
    </row>
    <row r="94" spans="1:21" ht="19.5" customHeight="1">
      <c r="A94" s="190"/>
      <c r="B94" s="191"/>
      <c r="C94" s="140"/>
      <c r="D94" s="140"/>
      <c r="E94" s="130"/>
      <c r="F94" s="130"/>
      <c r="G94" s="130"/>
      <c r="H94" s="130"/>
      <c r="I94" s="140"/>
      <c r="J94" s="395"/>
      <c r="K94" s="187" t="s">
        <v>66</v>
      </c>
      <c r="L94" s="233" t="s">
        <v>247</v>
      </c>
      <c r="M94" s="184">
        <f>IF(P94=1,"—","")</f>
      </c>
      <c r="N94" s="153"/>
      <c r="O94" s="138">
        <f>P94</f>
        <v>0</v>
      </c>
      <c r="P94" s="135">
        <f>IF(P93=1,1,0)</f>
        <v>0</v>
      </c>
      <c r="Q94" s="137">
        <v>0</v>
      </c>
      <c r="R94" s="232" t="s">
        <v>231</v>
      </c>
      <c r="S94" s="192"/>
      <c r="T94"/>
      <c r="U94"/>
    </row>
    <row r="95" spans="1:19" s="229" customFormat="1" ht="9.75" customHeight="1">
      <c r="A95" s="140"/>
      <c r="B95" s="140"/>
      <c r="C95" s="140"/>
      <c r="D95" s="140"/>
      <c r="E95" s="130"/>
      <c r="F95" s="130"/>
      <c r="G95" s="130"/>
      <c r="H95" s="130"/>
      <c r="I95" s="140"/>
      <c r="J95" s="140"/>
      <c r="K95" s="140"/>
      <c r="L95" s="140"/>
      <c r="M95" s="140"/>
      <c r="N95" s="140"/>
      <c r="O95" s="130"/>
      <c r="P95" s="130"/>
      <c r="Q95" s="130"/>
      <c r="R95" s="193"/>
      <c r="S95" s="158"/>
    </row>
    <row r="96" spans="1:26" ht="19.5" customHeight="1">
      <c r="A96" s="140"/>
      <c r="B96" s="178" t="s">
        <v>189</v>
      </c>
      <c r="C96" s="124"/>
      <c r="D96" s="153"/>
      <c r="E96" s="138">
        <f>IF(AND(F96=1,F93=1),0,F96)</f>
        <v>0</v>
      </c>
      <c r="F96" s="138">
        <f>ISNUMBER(C96)*(C96&gt;=0)*(C96&lt;=10)</f>
        <v>0</v>
      </c>
      <c r="G96" s="137">
        <v>0</v>
      </c>
      <c r="H96" s="133"/>
      <c r="I96" s="189">
        <f>IF(AND(F96=1,F93=1),"ΠΡΟΣΟΧΗ κατ' επιλογή με ΣΙΔΗΡΟΔΡΟΜΙΚΗ","")</f>
      </c>
      <c r="J96" s="179">
        <v>24</v>
      </c>
      <c r="K96" s="188" t="s">
        <v>68</v>
      </c>
      <c r="L96" s="233" t="s">
        <v>245</v>
      </c>
      <c r="M96" s="181">
        <f>IF(E96=1,C96,"")</f>
      </c>
      <c r="N96" s="153"/>
      <c r="O96" s="138">
        <f>P96</f>
        <v>0</v>
      </c>
      <c r="P96" s="138">
        <f>IF(E96=1,IF(M96&lt;5,1,2),0)</f>
        <v>0</v>
      </c>
      <c r="Q96" s="137">
        <v>0</v>
      </c>
      <c r="R96" s="158"/>
      <c r="S96" s="139"/>
      <c r="T96"/>
      <c r="U96"/>
      <c r="V96"/>
      <c r="W96"/>
      <c r="X96"/>
      <c r="Y96"/>
      <c r="Z96"/>
    </row>
    <row r="97" spans="1:19" s="229" customFormat="1" ht="9.75" customHeight="1">
      <c r="A97" s="140"/>
      <c r="B97" s="140"/>
      <c r="C97" s="140"/>
      <c r="D97" s="140"/>
      <c r="E97" s="130"/>
      <c r="F97" s="130"/>
      <c r="G97" s="130"/>
      <c r="H97" s="130"/>
      <c r="I97" s="140"/>
      <c r="J97" s="140"/>
      <c r="K97" s="140"/>
      <c r="L97" s="140"/>
      <c r="M97" s="140"/>
      <c r="N97" s="140"/>
      <c r="O97" s="130"/>
      <c r="P97" s="130"/>
      <c r="Q97" s="130"/>
      <c r="R97" s="193"/>
      <c r="S97" s="158"/>
    </row>
    <row r="98" spans="1:19" ht="19.5" customHeight="1">
      <c r="A98" s="177"/>
      <c r="B98" s="178" t="s">
        <v>3</v>
      </c>
      <c r="C98" s="124"/>
      <c r="D98" s="124"/>
      <c r="E98" s="138">
        <f>(F98=1)*(G98=1)</f>
        <v>0</v>
      </c>
      <c r="F98" s="138">
        <f>ISNUMBER(C98)*(C98&gt;=0)*(C98&lt;=10)</f>
        <v>0</v>
      </c>
      <c r="G98" s="138">
        <f>ISNUMBER(D98)*(D98&gt;=0)*(D98&lt;=10)</f>
        <v>0</v>
      </c>
      <c r="H98" s="134"/>
      <c r="I98" s="140"/>
      <c r="J98" s="179">
        <v>25</v>
      </c>
      <c r="K98" s="155" t="s">
        <v>69</v>
      </c>
      <c r="L98" s="233" t="s">
        <v>3</v>
      </c>
      <c r="M98" s="184">
        <f>IF(F98=1,C98,"")</f>
      </c>
      <c r="N98" s="184">
        <f>IF(G98=1,D98,"")</f>
      </c>
      <c r="O98" s="138">
        <f>IF(P98+Q98=4,2,IF(P98*Q98=0,0,1))</f>
        <v>0</v>
      </c>
      <c r="P98" s="138">
        <f>IF(E98=1,IF(M98&lt;5,1,2),0)</f>
        <v>0</v>
      </c>
      <c r="Q98" s="138">
        <f>IF(E98=1,IF(N98&lt;5,1,2),0)</f>
        <v>0</v>
      </c>
      <c r="R98" s="194"/>
      <c r="S98" s="139"/>
    </row>
    <row r="99" spans="1:19" s="229" customFormat="1" ht="9.75" customHeight="1">
      <c r="A99" s="140"/>
      <c r="B99" s="140"/>
      <c r="C99" s="140"/>
      <c r="D99" s="140"/>
      <c r="E99" s="130"/>
      <c r="F99" s="130"/>
      <c r="G99" s="130"/>
      <c r="H99" s="130"/>
      <c r="I99" s="140"/>
      <c r="J99" s="140"/>
      <c r="K99" s="140"/>
      <c r="L99" s="140"/>
      <c r="M99" s="140"/>
      <c r="N99" s="140"/>
      <c r="O99" s="130"/>
      <c r="P99" s="130"/>
      <c r="Q99" s="130"/>
      <c r="R99" s="158"/>
      <c r="S99" s="158"/>
    </row>
    <row r="100" spans="1:21" ht="19.5" customHeight="1">
      <c r="A100" s="177"/>
      <c r="B100" s="178" t="s">
        <v>190</v>
      </c>
      <c r="C100" s="124"/>
      <c r="D100" s="124"/>
      <c r="E100" s="138">
        <f>(F100=1)*(G100=1)</f>
        <v>0</v>
      </c>
      <c r="F100" s="138">
        <f>ISNUMBER(C100)*(C100&gt;=0)*(C100&lt;=10)</f>
        <v>0</v>
      </c>
      <c r="G100" s="138">
        <f>ISNUMBER(D100)*(D100&gt;=0)*(D100&lt;=10)</f>
        <v>0</v>
      </c>
      <c r="H100" s="134"/>
      <c r="I100" s="140"/>
      <c r="J100" s="179">
        <v>26</v>
      </c>
      <c r="K100" s="150" t="s">
        <v>70</v>
      </c>
      <c r="L100" s="233" t="s">
        <v>36</v>
      </c>
      <c r="M100" s="184">
        <f>IF(F100=1,C100,"")</f>
      </c>
      <c r="N100" s="184">
        <f>IF(G100=1,D100,"")</f>
      </c>
      <c r="O100" s="138">
        <f>IF(P100+Q100=4,2,IF(P100*Q100=0,0,1))</f>
        <v>0</v>
      </c>
      <c r="P100" s="138">
        <f>IF(E100=1,IF(M100&lt;5,1,2),0)</f>
        <v>0</v>
      </c>
      <c r="Q100" s="138">
        <f>IF(E100=1,IF(N100&lt;5,1,2),0)</f>
        <v>0</v>
      </c>
      <c r="R100" s="194"/>
      <c r="S100" s="139"/>
      <c r="T100"/>
      <c r="U100"/>
    </row>
    <row r="101" spans="1:19" s="229" customFormat="1" ht="9.75" customHeight="1">
      <c r="A101" s="140"/>
      <c r="B101" s="140"/>
      <c r="C101" s="140"/>
      <c r="D101" s="140"/>
      <c r="E101" s="130"/>
      <c r="F101" s="130"/>
      <c r="G101" s="130"/>
      <c r="H101" s="130"/>
      <c r="I101" s="140"/>
      <c r="J101" s="140"/>
      <c r="K101" s="140"/>
      <c r="L101" s="140"/>
      <c r="M101" s="140"/>
      <c r="N101" s="140"/>
      <c r="O101" s="130"/>
      <c r="P101" s="130"/>
      <c r="Q101" s="130"/>
      <c r="R101" s="158"/>
      <c r="S101" s="158"/>
    </row>
    <row r="102" spans="1:26" ht="19.5" customHeight="1">
      <c r="A102" s="140"/>
      <c r="B102" s="178" t="s">
        <v>193</v>
      </c>
      <c r="C102" s="124"/>
      <c r="D102" s="153"/>
      <c r="E102" s="138">
        <f>IF(AND(F89=1,F102=1),0,F102)</f>
        <v>0</v>
      </c>
      <c r="F102" s="138">
        <f>ISNUMBER(C102)*(C102&gt;=0)*(C102&lt;=10)</f>
        <v>0</v>
      </c>
      <c r="G102" s="137">
        <v>0</v>
      </c>
      <c r="H102" s="133"/>
      <c r="I102" s="189">
        <f>IF(AND(F102=1,F89=1),"ΠΡΟΣΟΧΗ κατ' επιλογή με ΛΙΜΕΝΙΚΑ","")</f>
      </c>
      <c r="J102" s="179">
        <v>27</v>
      </c>
      <c r="K102" s="155" t="s">
        <v>72</v>
      </c>
      <c r="L102" s="233" t="s">
        <v>244</v>
      </c>
      <c r="M102" s="181">
        <f>IF(E102=1,C102,"")</f>
      </c>
      <c r="N102" s="153"/>
      <c r="O102" s="138">
        <f>P102</f>
        <v>0</v>
      </c>
      <c r="P102" s="138">
        <f>IF(E102=1,IF(M102&lt;5,1,2),0)</f>
        <v>0</v>
      </c>
      <c r="Q102" s="137">
        <v>0</v>
      </c>
      <c r="R102" s="158"/>
      <c r="S102" s="139"/>
      <c r="T102"/>
      <c r="U102"/>
      <c r="V102"/>
      <c r="W102"/>
      <c r="X102"/>
      <c r="Y102"/>
      <c r="Z102"/>
    </row>
    <row r="103" spans="1:19" s="229" customFormat="1" ht="9.75" customHeight="1" thickBot="1">
      <c r="A103" s="140"/>
      <c r="B103" s="140"/>
      <c r="C103" s="140"/>
      <c r="D103" s="140"/>
      <c r="E103" s="130"/>
      <c r="F103" s="130"/>
      <c r="G103" s="130"/>
      <c r="H103" s="130"/>
      <c r="I103" s="140"/>
      <c r="J103" s="140"/>
      <c r="K103" s="140"/>
      <c r="L103" s="140"/>
      <c r="M103" s="140"/>
      <c r="N103" s="140"/>
      <c r="O103" s="130"/>
      <c r="P103" s="130"/>
      <c r="Q103" s="130"/>
      <c r="R103" s="158"/>
      <c r="S103" s="158"/>
    </row>
    <row r="104" spans="1:26" ht="19.5" customHeight="1" thickBot="1">
      <c r="A104" s="140"/>
      <c r="B104" s="178" t="s">
        <v>192</v>
      </c>
      <c r="C104" s="244"/>
      <c r="D104" s="245"/>
      <c r="E104" s="138">
        <f>IF(((F104=1)+(G104=1)+(F105=1)+(G105=1)&gt;=3),0,(F104=1)*(G104=1))</f>
        <v>0</v>
      </c>
      <c r="F104" s="138">
        <f>ISNUMBER(C104)*(C104&gt;=0)*(C104&lt;=10)</f>
        <v>0</v>
      </c>
      <c r="G104" s="138">
        <f>ISNUMBER(D104)*(D104&gt;=0)*(D104&lt;=10)</f>
        <v>0</v>
      </c>
      <c r="H104" s="134"/>
      <c r="I104" s="163" t="str">
        <f>IF(AND(F104+G104&gt;0,F105+G105&gt;0),"ΠΡΟΣΟΧΗ κατ' επιλογή με ΑΝΘΡ. &amp; ΠΕΡΙΒ.",IF(F104+G104+F105+G105&lt;=1,"απαλλαγή από εργαστήριο",""))</f>
        <v>απαλλαγή από εργαστήριο</v>
      </c>
      <c r="J104" s="390">
        <v>28</v>
      </c>
      <c r="K104" s="452" t="s">
        <v>73</v>
      </c>
      <c r="L104" s="454" t="s">
        <v>152</v>
      </c>
      <c r="M104" s="456">
        <f>IF(E104=1,IF(OR(C104&gt;D104,C104&lt;5),C104,(C104+D104)/2),IF(E105=1,IF(OR(C105&gt;D105,C105&lt;5),C105,(C105+D105)/2),""))</f>
      </c>
      <c r="N104" s="448"/>
      <c r="O104" s="428">
        <f>P104</f>
        <v>0</v>
      </c>
      <c r="P104" s="450">
        <f>IF(OR(E104=1,E105=1),IF(M104&lt;5,1,2),0)</f>
        <v>0</v>
      </c>
      <c r="Q104" s="447">
        <v>0</v>
      </c>
      <c r="R104" s="158"/>
      <c r="S104" s="139"/>
      <c r="T104"/>
      <c r="U104"/>
      <c r="V104"/>
      <c r="W104"/>
      <c r="X104"/>
      <c r="Y104"/>
      <c r="Z104"/>
    </row>
    <row r="105" spans="1:26" ht="19.5" customHeight="1" thickBot="1">
      <c r="A105" s="140"/>
      <c r="B105" s="178" t="s">
        <v>187</v>
      </c>
      <c r="C105" s="244"/>
      <c r="D105" s="245"/>
      <c r="E105" s="138">
        <f>IF(((F104=1)+(G104=1)+(F105=1)+(G105=1)&gt;=3),0,(F105=1)*(G105=1))</f>
        <v>0</v>
      </c>
      <c r="F105" s="138">
        <f>ISNUMBER(C105)*(C105&gt;=0)*(C105&lt;=10)</f>
        <v>0</v>
      </c>
      <c r="G105" s="138">
        <f>ISNUMBER(D105)*(D105&gt;=0)*(D105&lt;=10)</f>
        <v>0</v>
      </c>
      <c r="H105" s="134"/>
      <c r="I105" s="163" t="str">
        <f>IF(AND(F104+G104&gt;0,F105+G105&gt;0),"ΠΡΟΣΟΧΗ κατ' επιλογή με ΔΙΑΧ. ΠΕΡΙΒ. ΣΥΣΤ.",IF(F104+G104+F105+G105&lt;=1,"απαλλαγή από εργαστήριο",""))</f>
        <v>απαλλαγή από εργαστήριο</v>
      </c>
      <c r="J105" s="396"/>
      <c r="K105" s="453"/>
      <c r="L105" s="455"/>
      <c r="M105" s="457">
        <f>IF(E105=1,IF(OR(C105&gt;D105,C105&lt;5),C105,(C105+D105)/2),"")</f>
      </c>
      <c r="N105" s="449"/>
      <c r="O105" s="428">
        <f>P105</f>
        <v>0</v>
      </c>
      <c r="P105" s="450">
        <f>IF(E105=1,IF(M105&lt;5,1,2),0)</f>
        <v>0</v>
      </c>
      <c r="Q105" s="447">
        <v>0</v>
      </c>
      <c r="R105" s="158"/>
      <c r="S105" s="139"/>
      <c r="T105"/>
      <c r="U105"/>
      <c r="V105"/>
      <c r="W105"/>
      <c r="X105"/>
      <c r="Y105"/>
      <c r="Z105"/>
    </row>
    <row r="106" spans="1:21" ht="30" customHeight="1">
      <c r="A106" s="190"/>
      <c r="B106" s="195"/>
      <c r="C106" s="140"/>
      <c r="D106" s="140"/>
      <c r="E106" s="130"/>
      <c r="F106" s="130"/>
      <c r="G106" s="130"/>
      <c r="H106" s="130"/>
      <c r="I106" s="140"/>
      <c r="J106" s="395"/>
      <c r="K106" s="156" t="s">
        <v>74</v>
      </c>
      <c r="L106" s="217" t="s">
        <v>153</v>
      </c>
      <c r="M106" s="184">
        <f>IF(P106=1,"—","")</f>
      </c>
      <c r="N106" s="196"/>
      <c r="O106" s="138">
        <f>P106</f>
        <v>0</v>
      </c>
      <c r="P106" s="135">
        <f>IF(P104=1,1,0)</f>
        <v>0</v>
      </c>
      <c r="Q106" s="137">
        <v>0</v>
      </c>
      <c r="R106" s="232" t="s">
        <v>231</v>
      </c>
      <c r="S106" s="192"/>
      <c r="T106"/>
      <c r="U106"/>
    </row>
    <row r="107" spans="1:19" s="229" customFormat="1" ht="9.75" customHeight="1">
      <c r="A107" s="140"/>
      <c r="B107" s="140"/>
      <c r="C107" s="140"/>
      <c r="D107" s="140"/>
      <c r="E107" s="130"/>
      <c r="F107" s="130"/>
      <c r="G107" s="130"/>
      <c r="H107" s="130"/>
      <c r="I107" s="140"/>
      <c r="J107" s="140"/>
      <c r="K107" s="140"/>
      <c r="L107" s="140"/>
      <c r="M107" s="140"/>
      <c r="N107" s="140"/>
      <c r="O107" s="130"/>
      <c r="P107" s="130"/>
      <c r="Q107" s="130"/>
      <c r="R107" s="197"/>
      <c r="S107" s="197"/>
    </row>
    <row r="108" spans="1:25" ht="19.5" customHeight="1">
      <c r="A108" s="177"/>
      <c r="B108" s="178" t="s">
        <v>106</v>
      </c>
      <c r="C108" s="124"/>
      <c r="D108" s="153"/>
      <c r="E108" s="138">
        <f>F108</f>
        <v>0</v>
      </c>
      <c r="F108" s="138">
        <f>ISNUMBER(C108)*(C108&gt;=0)*(C108&lt;=10)</f>
        <v>0</v>
      </c>
      <c r="G108" s="137">
        <v>0</v>
      </c>
      <c r="H108" s="133"/>
      <c r="I108" s="140"/>
      <c r="J108" s="179">
        <v>29</v>
      </c>
      <c r="K108" s="188" t="s">
        <v>75</v>
      </c>
      <c r="L108" s="233" t="s">
        <v>84</v>
      </c>
      <c r="M108" s="184">
        <f>IF(F108=1,C108,"")</f>
      </c>
      <c r="N108" s="184">
        <f>IF(M108&lt;5,0,M108)</f>
      </c>
      <c r="O108" s="138">
        <f>IF(P108+Q108=4,2,IF(P108*Q108=0,0,1))</f>
        <v>0</v>
      </c>
      <c r="P108" s="138">
        <f>IF(E108=1,IF(M108&lt;5,1,2),0)</f>
        <v>0</v>
      </c>
      <c r="Q108" s="138">
        <f>IF(E108=1,IF(N108&lt;5,1,2),0)</f>
        <v>0</v>
      </c>
      <c r="R108" s="198"/>
      <c r="S108" s="199"/>
      <c r="T108"/>
      <c r="U108"/>
      <c r="V108"/>
      <c r="W108"/>
      <c r="X108"/>
      <c r="Y108"/>
    </row>
    <row r="109" spans="1:19" s="229" customFormat="1" ht="9.75" customHeight="1">
      <c r="A109" s="140"/>
      <c r="B109" s="140"/>
      <c r="C109" s="140"/>
      <c r="D109" s="140"/>
      <c r="E109" s="130"/>
      <c r="F109" s="130"/>
      <c r="G109" s="130"/>
      <c r="H109" s="130"/>
      <c r="I109" s="140"/>
      <c r="J109" s="140"/>
      <c r="K109" s="140"/>
      <c r="L109" s="140"/>
      <c r="M109" s="140"/>
      <c r="N109" s="140"/>
      <c r="O109" s="130"/>
      <c r="P109" s="130"/>
      <c r="Q109" s="130"/>
      <c r="R109" s="197"/>
      <c r="S109" s="197"/>
    </row>
    <row r="110" spans="1:21" ht="30" customHeight="1">
      <c r="A110" s="177"/>
      <c r="B110" s="178" t="s">
        <v>150</v>
      </c>
      <c r="C110" s="124"/>
      <c r="D110" s="124"/>
      <c r="E110" s="138">
        <f>(F110=1)*(G110=1)</f>
        <v>0</v>
      </c>
      <c r="F110" s="138">
        <f>ISNUMBER(C110)*(C110&gt;=0)*(C110&lt;=10)</f>
        <v>0</v>
      </c>
      <c r="G110" s="138">
        <f>ISNUMBER(D110)*(D110&gt;=0)*(D110&lt;=10)</f>
        <v>0</v>
      </c>
      <c r="H110" s="134"/>
      <c r="I110" s="140"/>
      <c r="J110" s="179">
        <v>30</v>
      </c>
      <c r="K110" s="155" t="s">
        <v>76</v>
      </c>
      <c r="L110" s="217" t="s">
        <v>251</v>
      </c>
      <c r="M110" s="184">
        <f>IF(F110=1,C110,"")</f>
      </c>
      <c r="N110" s="184">
        <f>IF(G110=1,D110,"")</f>
      </c>
      <c r="O110" s="138">
        <f>IF(P110+Q110=4,2,IF(P110*Q110=0,0,1))</f>
        <v>0</v>
      </c>
      <c r="P110" s="138">
        <f>IF(E110=1,IF(M110&lt;5,1,2),0)</f>
        <v>0</v>
      </c>
      <c r="Q110" s="138">
        <f>IF(E110=1,IF(N110&lt;5,1,2),0)</f>
        <v>0</v>
      </c>
      <c r="R110" s="198"/>
      <c r="S110" s="199"/>
      <c r="T110"/>
      <c r="U110"/>
    </row>
    <row r="111" spans="1:19" s="229" customFormat="1" ht="9.75" customHeight="1">
      <c r="A111" s="140"/>
      <c r="B111" s="140"/>
      <c r="C111" s="140"/>
      <c r="D111" s="140"/>
      <c r="E111" s="130"/>
      <c r="F111" s="130"/>
      <c r="G111" s="130"/>
      <c r="H111" s="130"/>
      <c r="I111" s="140"/>
      <c r="J111" s="140"/>
      <c r="K111" s="140"/>
      <c r="L111" s="140"/>
      <c r="M111" s="140"/>
      <c r="N111" s="140"/>
      <c r="O111" s="130"/>
      <c r="P111" s="130"/>
      <c r="Q111" s="130"/>
      <c r="R111" s="197"/>
      <c r="S111" s="197"/>
    </row>
    <row r="112" spans="1:21" ht="19.5" customHeight="1">
      <c r="A112" s="177"/>
      <c r="B112" s="178" t="s">
        <v>191</v>
      </c>
      <c r="C112" s="124"/>
      <c r="D112" s="124"/>
      <c r="E112" s="138">
        <f>(F112=1)*(G112=1)</f>
        <v>0</v>
      </c>
      <c r="F112" s="138">
        <f>ISNUMBER(C112)*(C112&gt;=0)*(C112&lt;=10)</f>
        <v>0</v>
      </c>
      <c r="G112" s="138">
        <f>ISNUMBER(D112)*(D112&gt;=0)*(D112&lt;=10)</f>
        <v>0</v>
      </c>
      <c r="H112" s="134"/>
      <c r="I112" s="140"/>
      <c r="J112" s="179">
        <v>31</v>
      </c>
      <c r="K112" s="156" t="s">
        <v>77</v>
      </c>
      <c r="L112" s="233" t="s">
        <v>9</v>
      </c>
      <c r="M112" s="184">
        <f>IF(F112=1,C112,"")</f>
      </c>
      <c r="N112" s="184">
        <f>IF(G112=1,D112,"")</f>
      </c>
      <c r="O112" s="138">
        <f>IF(P112+Q112=4,2,IF(P112*Q112=0,0,1))</f>
        <v>0</v>
      </c>
      <c r="P112" s="138">
        <f>IF(E112=1,IF(M112&lt;5,1,2),0)</f>
        <v>0</v>
      </c>
      <c r="Q112" s="138">
        <f>IF(E112=1,IF(N112&lt;5,1,2),0)</f>
        <v>0</v>
      </c>
      <c r="R112" s="198"/>
      <c r="S112" s="199"/>
      <c r="T112"/>
      <c r="U112"/>
    </row>
    <row r="113" spans="1:19" s="229" customFormat="1" ht="9.75" customHeight="1">
      <c r="A113" s="140"/>
      <c r="B113" s="140"/>
      <c r="C113" s="140"/>
      <c r="D113" s="140"/>
      <c r="E113" s="130"/>
      <c r="F113" s="130"/>
      <c r="G113" s="130"/>
      <c r="H113" s="130"/>
      <c r="I113" s="140"/>
      <c r="J113" s="140"/>
      <c r="K113" s="140"/>
      <c r="L113" s="140"/>
      <c r="M113" s="140"/>
      <c r="N113" s="140"/>
      <c r="O113" s="130"/>
      <c r="P113" s="130"/>
      <c r="Q113" s="130"/>
      <c r="R113" s="197"/>
      <c r="S113" s="197"/>
    </row>
    <row r="114" spans="1:23" ht="19.5" customHeight="1">
      <c r="A114" s="190"/>
      <c r="B114" s="195"/>
      <c r="C114" s="200"/>
      <c r="D114" s="200"/>
      <c r="E114" s="130"/>
      <c r="F114" s="130"/>
      <c r="G114" s="130"/>
      <c r="H114" s="130"/>
      <c r="I114" s="139"/>
      <c r="J114" s="390">
        <v>32</v>
      </c>
      <c r="K114" s="155" t="s">
        <v>80</v>
      </c>
      <c r="L114" s="233" t="s">
        <v>250</v>
      </c>
      <c r="M114" s="184">
        <f>IF(P114=1,"—","")</f>
      </c>
      <c r="N114" s="153"/>
      <c r="O114" s="138">
        <f>P114</f>
        <v>0</v>
      </c>
      <c r="P114" s="135">
        <f>IF(P115=1,1,0)</f>
        <v>0</v>
      </c>
      <c r="Q114" s="137">
        <v>0</v>
      </c>
      <c r="R114" s="232" t="s">
        <v>231</v>
      </c>
      <c r="S114" s="192"/>
      <c r="T114"/>
      <c r="U114"/>
      <c r="V114"/>
      <c r="W114"/>
    </row>
    <row r="115" spans="1:23" ht="19.5" customHeight="1">
      <c r="A115" s="140"/>
      <c r="B115" s="178" t="s">
        <v>201</v>
      </c>
      <c r="C115" s="124"/>
      <c r="D115" s="153"/>
      <c r="E115" s="138">
        <f>F115</f>
        <v>0</v>
      </c>
      <c r="F115" s="138">
        <f>ISNUMBER(C115)*(C115&gt;=0)*(C115&lt;=10)</f>
        <v>0</v>
      </c>
      <c r="G115" s="137">
        <v>0</v>
      </c>
      <c r="H115" s="133"/>
      <c r="I115" s="139"/>
      <c r="J115" s="395"/>
      <c r="K115" s="154" t="s">
        <v>81</v>
      </c>
      <c r="L115" s="217" t="s">
        <v>249</v>
      </c>
      <c r="M115" s="181">
        <f>IF(E115=1,C115,"")</f>
      </c>
      <c r="N115" s="153"/>
      <c r="O115" s="138">
        <f>P115</f>
        <v>0</v>
      </c>
      <c r="P115" s="138">
        <f>IF(E115=1,IF(M115&lt;5,1,2),0)</f>
        <v>0</v>
      </c>
      <c r="Q115" s="137">
        <v>0</v>
      </c>
      <c r="R115" s="197"/>
      <c r="S115" s="199"/>
      <c r="T115"/>
      <c r="U115"/>
      <c r="V115"/>
      <c r="W115"/>
    </row>
    <row r="116" spans="1:23" s="230" customFormat="1" ht="19.5" customHeight="1">
      <c r="A116" s="139"/>
      <c r="B116" s="201"/>
      <c r="C116" s="140"/>
      <c r="D116" s="140"/>
      <c r="E116" s="130"/>
      <c r="F116" s="130"/>
      <c r="G116" s="130"/>
      <c r="H116" s="130"/>
      <c r="I116" s="139"/>
      <c r="J116" s="202"/>
      <c r="K116" s="157"/>
      <c r="L116" s="140"/>
      <c r="M116" s="140"/>
      <c r="N116" s="140"/>
      <c r="O116" s="130"/>
      <c r="P116" s="130"/>
      <c r="Q116" s="130"/>
      <c r="R116" s="199"/>
      <c r="S116" s="199"/>
      <c r="T116" s="231"/>
      <c r="U116" s="231"/>
      <c r="V116" s="231"/>
      <c r="W116" s="231"/>
    </row>
    <row r="117" spans="1:19" s="230" customFormat="1" ht="19.5" customHeight="1" thickBot="1">
      <c r="A117" s="203"/>
      <c r="B117" s="203"/>
      <c r="C117" s="203"/>
      <c r="D117" s="203"/>
      <c r="E117" s="203"/>
      <c r="F117" s="203"/>
      <c r="G117" s="203"/>
      <c r="H117" s="203"/>
      <c r="I117" s="203"/>
      <c r="J117" s="203"/>
      <c r="K117" s="204"/>
      <c r="L117" s="144"/>
      <c r="M117" s="204"/>
      <c r="N117" s="204"/>
      <c r="O117" s="204"/>
      <c r="P117" s="204"/>
      <c r="Q117" s="204"/>
      <c r="R117" s="203"/>
      <c r="S117" s="144"/>
    </row>
    <row r="118" spans="1:19" ht="19.5" customHeight="1" thickBot="1" thickTop="1">
      <c r="A118" s="203"/>
      <c r="B118" s="203"/>
      <c r="C118" s="203"/>
      <c r="D118" s="203"/>
      <c r="E118" s="203"/>
      <c r="F118" s="203"/>
      <c r="G118" s="203"/>
      <c r="H118" s="203"/>
      <c r="I118" s="205" t="s">
        <v>222</v>
      </c>
      <c r="J118" s="206">
        <f>COUNTIF(O49:O115,"1")+COUNTIF(O49:O115,"2")-(O105&lt;&gt;0)-(O94=1)-(O106=1)-(O114=1)</f>
        <v>0</v>
      </c>
      <c r="K118" s="204"/>
      <c r="L118" s="144"/>
      <c r="M118" s="204"/>
      <c r="N118" s="204"/>
      <c r="O118" s="204"/>
      <c r="P118" s="204"/>
      <c r="Q118" s="204"/>
      <c r="R118" s="203"/>
      <c r="S118" s="144"/>
    </row>
    <row r="119" spans="1:19" ht="19.5" customHeight="1" thickTop="1">
      <c r="A119" s="203"/>
      <c r="B119" s="203"/>
      <c r="C119" s="203"/>
      <c r="D119" s="203"/>
      <c r="E119" s="203"/>
      <c r="F119" s="203"/>
      <c r="G119" s="203"/>
      <c r="H119" s="203"/>
      <c r="I119" s="203"/>
      <c r="J119" s="203"/>
      <c r="K119" s="204"/>
      <c r="L119" s="144"/>
      <c r="M119" s="204"/>
      <c r="N119" s="204"/>
      <c r="O119" s="204"/>
      <c r="P119" s="204"/>
      <c r="Q119" s="204"/>
      <c r="R119" s="203"/>
      <c r="S119" s="144"/>
    </row>
    <row r="120" spans="1:19" ht="19.5" customHeight="1">
      <c r="A120" s="139"/>
      <c r="B120" s="139"/>
      <c r="C120" s="139"/>
      <c r="D120" s="139"/>
      <c r="E120" s="139"/>
      <c r="F120" s="139"/>
      <c r="G120" s="139"/>
      <c r="H120" s="139"/>
      <c r="I120" s="139"/>
      <c r="J120" s="139"/>
      <c r="K120" s="140"/>
      <c r="L120" s="143"/>
      <c r="M120" s="140"/>
      <c r="N120" s="140"/>
      <c r="O120" s="140"/>
      <c r="P120" s="140"/>
      <c r="Q120" s="140"/>
      <c r="R120" s="139"/>
      <c r="S120" s="142"/>
    </row>
    <row r="121" spans="1:19" ht="19.5" customHeight="1">
      <c r="A121" s="157"/>
      <c r="B121" s="157"/>
      <c r="C121" s="157"/>
      <c r="D121" s="157"/>
      <c r="E121" s="157"/>
      <c r="F121" s="157"/>
      <c r="G121" s="157"/>
      <c r="H121" s="157"/>
      <c r="I121" s="157"/>
      <c r="J121" s="157"/>
      <c r="K121" s="158"/>
      <c r="L121" s="143"/>
      <c r="M121" s="158"/>
      <c r="N121" s="158"/>
      <c r="O121" s="158"/>
      <c r="P121" s="158"/>
      <c r="Q121" s="158"/>
      <c r="R121" s="157"/>
      <c r="S121" s="133"/>
    </row>
    <row r="122" spans="1:19" ht="24" customHeight="1" thickBot="1">
      <c r="A122" s="139"/>
      <c r="B122" s="417" t="s">
        <v>165</v>
      </c>
      <c r="C122" s="417"/>
      <c r="D122" s="417"/>
      <c r="E122" s="417"/>
      <c r="F122" s="417"/>
      <c r="G122" s="417"/>
      <c r="H122" s="417"/>
      <c r="I122" s="417"/>
      <c r="J122" s="417"/>
      <c r="K122" s="417"/>
      <c r="L122" s="417"/>
      <c r="M122" s="446"/>
      <c r="N122" s="446"/>
      <c r="O122" s="140"/>
      <c r="P122" s="140"/>
      <c r="Q122" s="140"/>
      <c r="R122" s="139"/>
      <c r="S122" s="133"/>
    </row>
    <row r="123" spans="1:19" ht="24" customHeight="1" thickTop="1">
      <c r="A123" s="139"/>
      <c r="B123" s="410" t="s">
        <v>148</v>
      </c>
      <c r="C123" s="410"/>
      <c r="D123" s="410"/>
      <c r="E123" s="410"/>
      <c r="F123" s="410"/>
      <c r="G123" s="410"/>
      <c r="H123" s="410"/>
      <c r="I123" s="410"/>
      <c r="J123" s="410"/>
      <c r="K123" s="410"/>
      <c r="L123" s="410"/>
      <c r="M123" s="411"/>
      <c r="N123" s="411"/>
      <c r="O123" s="140"/>
      <c r="P123" s="140"/>
      <c r="Q123" s="140"/>
      <c r="R123" s="139"/>
      <c r="S123" s="133"/>
    </row>
    <row r="124" spans="1:19" ht="19.5" customHeight="1" thickBot="1">
      <c r="A124" s="157"/>
      <c r="B124" s="157"/>
      <c r="C124" s="157"/>
      <c r="D124" s="157"/>
      <c r="E124" s="157"/>
      <c r="F124" s="157"/>
      <c r="G124" s="157"/>
      <c r="H124" s="157"/>
      <c r="I124" s="157"/>
      <c r="J124" s="157"/>
      <c r="K124" s="158"/>
      <c r="L124" s="143"/>
      <c r="M124" s="158"/>
      <c r="N124" s="158"/>
      <c r="O124" s="158"/>
      <c r="P124" s="158"/>
      <c r="Q124" s="158"/>
      <c r="R124" s="157"/>
      <c r="S124" s="133"/>
    </row>
    <row r="125" spans="1:19" ht="24.75" customHeight="1">
      <c r="A125" s="160"/>
      <c r="B125" s="436" t="s">
        <v>194</v>
      </c>
      <c r="C125" s="437"/>
      <c r="D125" s="438"/>
      <c r="E125" s="139"/>
      <c r="F125" s="139"/>
      <c r="G125" s="139"/>
      <c r="H125" s="139"/>
      <c r="I125" s="139"/>
      <c r="J125" s="139"/>
      <c r="K125" s="430" t="s">
        <v>270</v>
      </c>
      <c r="L125" s="431"/>
      <c r="M125" s="431"/>
      <c r="N125" s="432"/>
      <c r="O125" s="158"/>
      <c r="P125" s="158"/>
      <c r="Q125" s="158"/>
      <c r="R125" s="157"/>
      <c r="S125" s="133"/>
    </row>
    <row r="126" spans="1:20" ht="24.75" customHeight="1" thickBot="1">
      <c r="A126" s="139"/>
      <c r="B126" s="439"/>
      <c r="C126" s="440"/>
      <c r="D126" s="441"/>
      <c r="E126" s="139"/>
      <c r="F126" s="139"/>
      <c r="G126" s="139"/>
      <c r="H126" s="139"/>
      <c r="I126" s="139"/>
      <c r="J126" s="139"/>
      <c r="K126" s="433"/>
      <c r="L126" s="434"/>
      <c r="M126" s="434"/>
      <c r="N126" s="435"/>
      <c r="O126" s="158"/>
      <c r="P126" s="158"/>
      <c r="Q126" s="158"/>
      <c r="R126" s="157"/>
      <c r="S126" s="133"/>
      <c r="T126"/>
    </row>
    <row r="127" spans="1:20" ht="24.75" customHeight="1" thickBot="1">
      <c r="A127" s="139"/>
      <c r="B127" s="166" t="s">
        <v>2</v>
      </c>
      <c r="C127" s="167" t="s">
        <v>0</v>
      </c>
      <c r="D127" s="168" t="s">
        <v>1</v>
      </c>
      <c r="E127" s="139"/>
      <c r="F127" s="139"/>
      <c r="G127" s="139"/>
      <c r="H127" s="139"/>
      <c r="I127" s="139"/>
      <c r="J127" s="170" t="s">
        <v>147</v>
      </c>
      <c r="K127" s="171" t="s">
        <v>146</v>
      </c>
      <c r="L127" s="172" t="s">
        <v>2</v>
      </c>
      <c r="M127" s="173" t="s">
        <v>0</v>
      </c>
      <c r="N127" s="174" t="s">
        <v>1</v>
      </c>
      <c r="O127" s="158"/>
      <c r="P127" s="158"/>
      <c r="Q127" s="158"/>
      <c r="R127" s="157"/>
      <c r="S127" s="133"/>
      <c r="T127"/>
    </row>
    <row r="128" spans="1:20" s="123" customFormat="1" ht="19.5" customHeight="1">
      <c r="A128" s="140"/>
      <c r="B128" s="140"/>
      <c r="C128" s="140"/>
      <c r="D128" s="140"/>
      <c r="E128" s="130"/>
      <c r="F128" s="130"/>
      <c r="G128" s="130"/>
      <c r="H128" s="130"/>
      <c r="I128" s="140"/>
      <c r="J128" s="140"/>
      <c r="K128" s="140"/>
      <c r="L128" s="140"/>
      <c r="M128" s="140"/>
      <c r="N128" s="140"/>
      <c r="O128" s="130"/>
      <c r="P128" s="130"/>
      <c r="Q128" s="130"/>
      <c r="R128" s="186"/>
      <c r="S128" s="133"/>
      <c r="T128"/>
    </row>
    <row r="129" spans="1:26" ht="19.5" customHeight="1">
      <c r="A129" s="139"/>
      <c r="B129" s="183" t="s">
        <v>210</v>
      </c>
      <c r="C129" s="153"/>
      <c r="D129" s="124"/>
      <c r="E129" s="138">
        <f>G129</f>
        <v>0</v>
      </c>
      <c r="F129" s="137">
        <v>0</v>
      </c>
      <c r="G129" s="138">
        <f>ISNUMBER(D129)*(D129&gt;=0)*(D129&lt;=10)</f>
        <v>0</v>
      </c>
      <c r="H129" s="132">
        <f>IF(AND(E129=1,D129&gt;=5),1,0)</f>
        <v>0</v>
      </c>
      <c r="I129" s="157"/>
      <c r="J129" s="157"/>
      <c r="K129" s="159">
        <f>IF(H129=1,"ΠΠΣ","")</f>
      </c>
      <c r="L129" s="289">
        <f>IF(H129=1,B129,"")</f>
      </c>
      <c r="M129" s="153"/>
      <c r="N129" s="180">
        <f>IF(H129=1,D129,"")</f>
      </c>
      <c r="O129" s="135">
        <f>IF(AND(ISNUMBER(N129),N129&gt;=5),2,0)</f>
        <v>0</v>
      </c>
      <c r="P129" s="137">
        <v>0</v>
      </c>
      <c r="Q129" s="137">
        <v>0</v>
      </c>
      <c r="R129" s="139"/>
      <c r="S129" s="133"/>
      <c r="T129"/>
      <c r="U129"/>
      <c r="V129"/>
      <c r="W129"/>
      <c r="X129"/>
      <c r="Y129"/>
      <c r="Z129"/>
    </row>
    <row r="130" spans="1:26" ht="19.5" customHeight="1">
      <c r="A130" s="140"/>
      <c r="B130" s="140"/>
      <c r="C130" s="140"/>
      <c r="D130" s="140"/>
      <c r="E130" s="157"/>
      <c r="F130" s="157"/>
      <c r="G130" s="157"/>
      <c r="H130" s="157"/>
      <c r="I130" s="157"/>
      <c r="J130" s="157"/>
      <c r="K130" s="291"/>
      <c r="L130" s="290"/>
      <c r="M130" s="287"/>
      <c r="N130" s="288"/>
      <c r="O130" s="157"/>
      <c r="P130" s="130"/>
      <c r="Q130" s="130"/>
      <c r="R130" s="140"/>
      <c r="S130" s="133"/>
      <c r="T130"/>
      <c r="U130"/>
      <c r="V130"/>
      <c r="W130"/>
      <c r="X130"/>
      <c r="Y130"/>
      <c r="Z130"/>
    </row>
    <row r="131" spans="1:26" ht="19.5" customHeight="1">
      <c r="A131" s="140"/>
      <c r="B131" s="140"/>
      <c r="C131" s="140"/>
      <c r="D131" s="140"/>
      <c r="E131" s="157"/>
      <c r="F131" s="157"/>
      <c r="G131" s="157"/>
      <c r="H131" s="157"/>
      <c r="I131" s="157"/>
      <c r="J131" s="157"/>
      <c r="K131" s="291"/>
      <c r="L131" s="290"/>
      <c r="M131" s="287"/>
      <c r="N131" s="288"/>
      <c r="O131" s="157"/>
      <c r="P131" s="130"/>
      <c r="Q131" s="130"/>
      <c r="R131" s="140"/>
      <c r="S131" s="133"/>
      <c r="T131"/>
      <c r="U131"/>
      <c r="V131"/>
      <c r="W131"/>
      <c r="X131"/>
      <c r="Y131"/>
      <c r="Z131"/>
    </row>
    <row r="132" spans="1:26" ht="19.5" customHeight="1">
      <c r="A132" s="140"/>
      <c r="B132" s="178" t="s">
        <v>209</v>
      </c>
      <c r="C132" s="153"/>
      <c r="D132" s="124"/>
      <c r="E132" s="138">
        <f>G132</f>
        <v>0</v>
      </c>
      <c r="F132" s="137">
        <v>0</v>
      </c>
      <c r="G132" s="138">
        <f>ISNUMBER(D132)*(D132&gt;=0)*(D132&lt;=10)</f>
        <v>0</v>
      </c>
      <c r="H132" s="405">
        <f>IF(AND(E132=1,E134=1,D132&gt;=5,D134&gt;=5),1,0)</f>
        <v>0</v>
      </c>
      <c r="I132" s="157"/>
      <c r="J132" s="157"/>
      <c r="K132" s="159">
        <f>IF(AND(E132=1,E134=1,OR(D132&gt;=5,D134&gt;=5)),"ΠΠΣ","")</f>
      </c>
      <c r="L132" s="289">
        <f>IF(AND(E132=1,E134=1,OR(D132&gt;=5,D134&gt;=5)),IF(OR(H132=1,D132&gt;=5),B132,B134),"")</f>
      </c>
      <c r="M132" s="153"/>
      <c r="N132" s="180">
        <f>IF(LEFT(L132,3)="ΤΕΧ",D132,IF(LEFT(L132,3)="ΣΧΕ",D134,""))</f>
      </c>
      <c r="O132" s="135">
        <f>IF(AND(ISNUMBER(N132),N132&gt;=5),2,0)</f>
        <v>0</v>
      </c>
      <c r="P132" s="137">
        <v>0</v>
      </c>
      <c r="Q132" s="137">
        <v>0</v>
      </c>
      <c r="R132" s="140"/>
      <c r="S132" s="133"/>
      <c r="T132"/>
      <c r="U132"/>
      <c r="V132"/>
      <c r="W132"/>
      <c r="X132"/>
      <c r="Y132"/>
      <c r="Z132"/>
    </row>
    <row r="133" spans="1:20" s="123" customFormat="1" ht="9.75" customHeight="1">
      <c r="A133" s="140"/>
      <c r="B133" s="140"/>
      <c r="C133" s="140"/>
      <c r="D133" s="140"/>
      <c r="E133" s="130"/>
      <c r="F133" s="130"/>
      <c r="G133" s="130"/>
      <c r="H133" s="406"/>
      <c r="I133" s="158"/>
      <c r="J133" s="157"/>
      <c r="K133" s="157"/>
      <c r="L133" s="140"/>
      <c r="M133" s="140"/>
      <c r="N133" s="140"/>
      <c r="O133" s="130"/>
      <c r="P133" s="130"/>
      <c r="Q133" s="130"/>
      <c r="R133" s="186"/>
      <c r="S133" s="133"/>
      <c r="T133"/>
    </row>
    <row r="134" spans="1:26" ht="19.5" customHeight="1">
      <c r="A134" s="139"/>
      <c r="B134" s="183" t="s">
        <v>211</v>
      </c>
      <c r="C134" s="153"/>
      <c r="D134" s="124"/>
      <c r="E134" s="138">
        <f>G134</f>
        <v>0</v>
      </c>
      <c r="F134" s="137">
        <v>0</v>
      </c>
      <c r="G134" s="138">
        <f>ISNUMBER(D134)*(D134&gt;=0)*(D134&lt;=10)</f>
        <v>0</v>
      </c>
      <c r="H134" s="407"/>
      <c r="I134" s="157"/>
      <c r="J134" s="179">
        <v>33</v>
      </c>
      <c r="K134" s="188" t="s">
        <v>260</v>
      </c>
      <c r="L134" s="217" t="s">
        <v>26</v>
      </c>
      <c r="M134" s="153"/>
      <c r="N134" s="184">
        <f>IF(H132=1,(D132+D134)/2,IF(O134=1,0,""))</f>
      </c>
      <c r="O134" s="138">
        <f>Q134</f>
        <v>0</v>
      </c>
      <c r="P134" s="137">
        <v>0</v>
      </c>
      <c r="Q134" s="285">
        <f>IF(AND(E132=1,E134=1),IF(OR(D132&lt;5,D134&lt;5),1,2),0)</f>
        <v>0</v>
      </c>
      <c r="R134" s="139"/>
      <c r="S134" s="133"/>
      <c r="T134"/>
      <c r="U134"/>
      <c r="V134"/>
      <c r="W134"/>
      <c r="X134"/>
      <c r="Y134"/>
      <c r="Z134"/>
    </row>
    <row r="135" spans="1:26" ht="19.5" customHeight="1">
      <c r="A135" s="139"/>
      <c r="B135" s="140"/>
      <c r="C135" s="140"/>
      <c r="D135" s="140"/>
      <c r="E135" s="130"/>
      <c r="F135" s="130"/>
      <c r="G135" s="130"/>
      <c r="H135" s="130"/>
      <c r="I135" s="157"/>
      <c r="J135" s="157"/>
      <c r="K135" s="157"/>
      <c r="L135" s="157"/>
      <c r="M135" s="157"/>
      <c r="N135" s="157"/>
      <c r="O135" s="157"/>
      <c r="P135" s="130"/>
      <c r="Q135" s="130"/>
      <c r="R135" s="139"/>
      <c r="S135" s="176"/>
      <c r="T135" s="131"/>
      <c r="U135"/>
      <c r="V135"/>
      <c r="W135"/>
      <c r="X135"/>
      <c r="Y135"/>
      <c r="Z135"/>
    </row>
    <row r="136" spans="1:21" ht="19.5" customHeight="1">
      <c r="A136" s="140"/>
      <c r="B136" s="140"/>
      <c r="C136" s="140"/>
      <c r="D136" s="140"/>
      <c r="E136" s="157"/>
      <c r="F136" s="157"/>
      <c r="G136" s="157"/>
      <c r="H136" s="157"/>
      <c r="I136" s="157"/>
      <c r="J136" s="157"/>
      <c r="K136" s="157"/>
      <c r="L136" s="157"/>
      <c r="M136" s="157"/>
      <c r="N136" s="157"/>
      <c r="O136" s="157"/>
      <c r="P136" s="130"/>
      <c r="Q136" s="130"/>
      <c r="R136" s="139"/>
      <c r="S136" s="176"/>
      <c r="U136"/>
    </row>
    <row r="137" spans="1:26" ht="19.5" customHeight="1">
      <c r="A137" s="140"/>
      <c r="B137" s="183" t="s">
        <v>217</v>
      </c>
      <c r="C137" s="124"/>
      <c r="D137" s="153"/>
      <c r="E137" s="138">
        <f>IF(AND(F137=1,F138=1),0,F137)</f>
        <v>0</v>
      </c>
      <c r="F137" s="138">
        <f>ISNUMBER(C137)*(C137&gt;=0)*(C137&lt;=10)</f>
        <v>0</v>
      </c>
      <c r="G137" s="137">
        <v>0</v>
      </c>
      <c r="H137" s="132">
        <f>IF(AND(E137=1,C137&gt;=5),1,0)</f>
        <v>0</v>
      </c>
      <c r="I137" s="189">
        <f>IF(AND(F137=1,F138=1),"ΠΡΟΣΟΧΗ κατ' επιλογή με ΔΙΟΙΚ. ΤΕΧΝ. ΕΠΙΧ.","")</f>
      </c>
      <c r="J137" s="157"/>
      <c r="K137" s="157"/>
      <c r="L137" s="157"/>
      <c r="M137" s="157"/>
      <c r="N137" s="157"/>
      <c r="O137" s="157"/>
      <c r="P137" s="130"/>
      <c r="Q137" s="130"/>
      <c r="R137" s="140"/>
      <c r="S137" s="176"/>
      <c r="T137" s="129"/>
      <c r="U137"/>
      <c r="V137"/>
      <c r="W137"/>
      <c r="X137"/>
      <c r="Y137"/>
      <c r="Z137"/>
    </row>
    <row r="138" spans="1:26" ht="19.5" customHeight="1">
      <c r="A138" s="140"/>
      <c r="B138" s="183" t="s">
        <v>216</v>
      </c>
      <c r="C138" s="124"/>
      <c r="D138" s="153"/>
      <c r="E138" s="138">
        <f>IF(AND(F138=1,F137=1),0,F138)</f>
        <v>0</v>
      </c>
      <c r="F138" s="138">
        <f>ISNUMBER(C138)*(C138&gt;=0)*(C138&lt;=10)</f>
        <v>0</v>
      </c>
      <c r="G138" s="137">
        <v>0</v>
      </c>
      <c r="H138" s="132">
        <f>IF(AND(E138=1,C138&gt;=5),1,0)</f>
        <v>0</v>
      </c>
      <c r="I138" s="189">
        <f>IF(AND(F138=1,F137=1),"ΠΡΟΣΟΧΗ κατ' επιλογή με ΕΠΙΧ. ΕΡΕΥΝΑ","")</f>
      </c>
      <c r="J138" s="157"/>
      <c r="K138" s="159">
        <f>IF(AND(H137+H138=1,H140=1),"ΠΠΣ","")</f>
      </c>
      <c r="L138" s="289">
        <f>IF(K138="ΠΠΣ",IF(H137=1,B137,B138),"")</f>
      </c>
      <c r="M138" s="180">
        <f>IF(K138="ΠΠΣ",IF(H137=1,C137,C138),"")</f>
      </c>
      <c r="N138" s="234"/>
      <c r="O138" s="135">
        <f>IF(AND(ISNUMBER(M138),M138&gt;=5),2,0)</f>
        <v>0</v>
      </c>
      <c r="P138" s="137">
        <v>0</v>
      </c>
      <c r="Q138" s="137">
        <v>0</v>
      </c>
      <c r="R138" s="140"/>
      <c r="S138" s="176"/>
      <c r="T138"/>
      <c r="U138"/>
      <c r="V138"/>
      <c r="W138"/>
      <c r="X138"/>
      <c r="Y138"/>
      <c r="Z138"/>
    </row>
    <row r="139" spans="1:20" s="123" customFormat="1" ht="9.75" customHeight="1">
      <c r="A139" s="140"/>
      <c r="B139" s="140"/>
      <c r="C139" s="140"/>
      <c r="D139" s="140"/>
      <c r="E139" s="130"/>
      <c r="F139" s="130"/>
      <c r="G139" s="130"/>
      <c r="H139" s="130"/>
      <c r="I139" s="158"/>
      <c r="J139" s="157"/>
      <c r="K139" s="157"/>
      <c r="L139" s="157"/>
      <c r="M139" s="157"/>
      <c r="N139" s="157"/>
      <c r="O139" s="157"/>
      <c r="P139" s="130"/>
      <c r="Q139" s="130"/>
      <c r="R139" s="186"/>
      <c r="S139" s="176"/>
      <c r="T139"/>
    </row>
    <row r="140" spans="1:26" ht="19.5" customHeight="1">
      <c r="A140" s="140"/>
      <c r="B140" s="183" t="s">
        <v>12</v>
      </c>
      <c r="C140" s="124"/>
      <c r="D140" s="153"/>
      <c r="E140" s="138">
        <f>F140</f>
        <v>0</v>
      </c>
      <c r="F140" s="138">
        <f>ISNUMBER(C140)*(C140&gt;=0)*(C140&lt;=10)</f>
        <v>0</v>
      </c>
      <c r="G140" s="137">
        <v>0</v>
      </c>
      <c r="H140" s="132">
        <f>IF(AND(E140=1,C140&gt;=5),1,0)</f>
        <v>0</v>
      </c>
      <c r="I140" s="157"/>
      <c r="J140" s="390">
        <v>34</v>
      </c>
      <c r="K140" s="208" t="s">
        <v>78</v>
      </c>
      <c r="L140" s="217" t="s">
        <v>12</v>
      </c>
      <c r="M140" s="184">
        <f>IF(H140=1,C140,IF(H137=1,C137,IF(H138=1,C138,IF(OR(H142=1,E142=0,E137+E138+E140=0),"","—"))))</f>
      </c>
      <c r="N140" s="153"/>
      <c r="O140" s="138">
        <f>P140</f>
        <v>0</v>
      </c>
      <c r="P140" s="135">
        <f>IF(ISNUMBER(M140),IF(M140&lt;5,1,2),IF(M140="—",1,0))</f>
        <v>0</v>
      </c>
      <c r="Q140" s="137">
        <v>0</v>
      </c>
      <c r="R140" s="139"/>
      <c r="S140" s="176"/>
      <c r="T140"/>
      <c r="U140"/>
      <c r="V140"/>
      <c r="W140"/>
      <c r="X140"/>
      <c r="Y140"/>
      <c r="Z140"/>
    </row>
    <row r="141" spans="1:26" ht="9.75" customHeight="1">
      <c r="A141" s="140"/>
      <c r="B141" s="140"/>
      <c r="C141" s="140"/>
      <c r="D141" s="140"/>
      <c r="E141" s="130"/>
      <c r="F141" s="130"/>
      <c r="G141" s="130"/>
      <c r="H141" s="130"/>
      <c r="I141" s="157"/>
      <c r="J141" s="391"/>
      <c r="K141" s="139"/>
      <c r="L141" s="139"/>
      <c r="M141" s="157"/>
      <c r="N141" s="209"/>
      <c r="O141" s="130"/>
      <c r="P141" s="130"/>
      <c r="Q141" s="130"/>
      <c r="R141" s="140"/>
      <c r="S141" s="176"/>
      <c r="T141"/>
      <c r="U141"/>
      <c r="V141"/>
      <c r="W141"/>
      <c r="X141"/>
      <c r="Y141"/>
      <c r="Z141"/>
    </row>
    <row r="142" spans="1:21" ht="19.5" customHeight="1">
      <c r="A142" s="140"/>
      <c r="B142" s="183" t="s">
        <v>176</v>
      </c>
      <c r="C142" s="124"/>
      <c r="D142" s="153"/>
      <c r="E142" s="138">
        <f>F142</f>
        <v>0</v>
      </c>
      <c r="F142" s="138">
        <f>ISNUMBER(C142)*(C142&gt;=0)*(C142&lt;=10)</f>
        <v>0</v>
      </c>
      <c r="G142" s="137">
        <v>0</v>
      </c>
      <c r="H142" s="132">
        <f>IF(AND(E142=1,C142&gt;=5),1,0)</f>
        <v>0</v>
      </c>
      <c r="I142" s="157"/>
      <c r="J142" s="392"/>
      <c r="K142" s="208" t="s">
        <v>79</v>
      </c>
      <c r="L142" s="217" t="s">
        <v>176</v>
      </c>
      <c r="M142" s="184">
        <f>IF(OR(H137+H138+H140&gt;=1,E142=0,E137+E138+E140=0),"",IF(H142=1,C142,"—"))</f>
      </c>
      <c r="N142" s="153"/>
      <c r="O142" s="138">
        <f>P142</f>
        <v>0</v>
      </c>
      <c r="P142" s="135">
        <f>IF(ISNUMBER(M142),IF(M142&lt;5,1,2),IF(M142="—",1,0))</f>
        <v>0</v>
      </c>
      <c r="Q142" s="137">
        <v>0</v>
      </c>
      <c r="R142" s="140"/>
      <c r="S142" s="176"/>
      <c r="T142"/>
      <c r="U142"/>
    </row>
    <row r="143" spans="1:26" ht="9.75" customHeight="1">
      <c r="A143" s="140"/>
      <c r="B143" s="140"/>
      <c r="C143" s="140"/>
      <c r="D143" s="140"/>
      <c r="E143" s="130"/>
      <c r="F143" s="130"/>
      <c r="G143" s="130"/>
      <c r="H143" s="130"/>
      <c r="I143" s="157"/>
      <c r="J143" s="157"/>
      <c r="K143" s="139"/>
      <c r="L143" s="139"/>
      <c r="M143" s="157"/>
      <c r="N143" s="210"/>
      <c r="O143" s="136"/>
      <c r="P143" s="130"/>
      <c r="Q143" s="130"/>
      <c r="R143" s="140"/>
      <c r="S143" s="176"/>
      <c r="T143"/>
      <c r="U143"/>
      <c r="V143"/>
      <c r="W143"/>
      <c r="X143"/>
      <c r="Y143"/>
      <c r="Z143"/>
    </row>
    <row r="144" spans="1:21" ht="19.5" customHeight="1">
      <c r="A144" s="140"/>
      <c r="B144" s="140"/>
      <c r="C144" s="140"/>
      <c r="D144" s="140"/>
      <c r="E144" s="157"/>
      <c r="F144" s="157"/>
      <c r="G144" s="157"/>
      <c r="H144" s="157"/>
      <c r="I144" s="139"/>
      <c r="J144" s="157"/>
      <c r="K144" s="159">
        <f>IF(AND(OR(H137+H138=1,H140),H142=1),"ΠΠΣ","")</f>
      </c>
      <c r="L144" s="289">
        <f>IF(K144="ΠΠΣ",B142,"")</f>
      </c>
      <c r="M144" s="180">
        <f>IF(K144="ΠΠΣ",C142,"")</f>
      </c>
      <c r="N144" s="234"/>
      <c r="O144" s="135">
        <f>IF(AND(ISNUMBER(M144),M144&gt;=5),2,0)</f>
        <v>0</v>
      </c>
      <c r="P144" s="137">
        <v>0</v>
      </c>
      <c r="Q144" s="137">
        <v>0</v>
      </c>
      <c r="R144" s="140"/>
      <c r="S144" s="176"/>
      <c r="T144"/>
      <c r="U144"/>
    </row>
    <row r="145" spans="1:21" ht="19.5" customHeight="1">
      <c r="A145" s="140"/>
      <c r="B145" s="140"/>
      <c r="C145" s="140"/>
      <c r="D145" s="140"/>
      <c r="E145" s="157"/>
      <c r="F145" s="157"/>
      <c r="G145" s="157"/>
      <c r="H145" s="157"/>
      <c r="I145" s="139"/>
      <c r="J145" s="157"/>
      <c r="K145" s="157"/>
      <c r="L145" s="157"/>
      <c r="M145" s="157"/>
      <c r="N145" s="157"/>
      <c r="O145" s="157"/>
      <c r="P145" s="130"/>
      <c r="Q145" s="130"/>
      <c r="R145" s="140"/>
      <c r="S145" s="176"/>
      <c r="T145"/>
      <c r="U145"/>
    </row>
    <row r="146" spans="1:21" ht="19.5" customHeight="1" thickBot="1">
      <c r="A146" s="140"/>
      <c r="B146" s="140"/>
      <c r="C146" s="140"/>
      <c r="D146" s="140"/>
      <c r="E146" s="130"/>
      <c r="F146" s="130"/>
      <c r="G146" s="130"/>
      <c r="H146" s="130"/>
      <c r="I146" s="139"/>
      <c r="J146" s="157"/>
      <c r="K146" s="157"/>
      <c r="L146" s="157"/>
      <c r="M146" s="157"/>
      <c r="N146" s="157"/>
      <c r="O146" s="157"/>
      <c r="P146" s="130"/>
      <c r="Q146" s="130"/>
      <c r="R146" s="140"/>
      <c r="S146" s="176"/>
      <c r="T146"/>
      <c r="U146"/>
    </row>
    <row r="147" spans="1:21" ht="19.5" customHeight="1" thickBot="1">
      <c r="A147" s="140"/>
      <c r="B147" s="254" t="s">
        <v>212</v>
      </c>
      <c r="C147" s="255"/>
      <c r="D147" s="255"/>
      <c r="E147" s="138">
        <f>(F147=1)*(G147=1)</f>
        <v>0</v>
      </c>
      <c r="F147" s="138">
        <f>ISNUMBER(C147)*(C147&gt;=0)*(C147&lt;=10)</f>
        <v>0</v>
      </c>
      <c r="G147" s="138">
        <f>ISNUMBER(D147)*(D147&gt;=0)*(D147&lt;=10)</f>
        <v>0</v>
      </c>
      <c r="H147" s="132">
        <f>IF(AND(E147=1,OR(C147&gt;=5,D147&gt;=5)),1,0)</f>
        <v>0</v>
      </c>
      <c r="I147" s="163" t="str">
        <f>IF(E147&lt;&gt;1,"απαλλαγή από θεωρία ή εργαστήριο","")</f>
        <v>απαλλαγή από θεωρία ή εργαστήριο</v>
      </c>
      <c r="J147" s="157"/>
      <c r="K147" s="159">
        <f>IF(H147=1,"ΠΠΣ","")</f>
      </c>
      <c r="L147" s="207">
        <f>IF(H147=1,B147,"")</f>
      </c>
      <c r="M147" s="180">
        <f>IF(AND(E147=1,OR(C147&gt;=5,D147&gt;=5)),MAX(C147,D147),"")</f>
      </c>
      <c r="N147" s="180">
        <f>M147</f>
      </c>
      <c r="O147" s="135">
        <f>IF(AND(ISNUMBER(M147),M147&gt;=5),2,0)</f>
        <v>0</v>
      </c>
      <c r="P147" s="137">
        <v>0</v>
      </c>
      <c r="Q147" s="137">
        <v>0</v>
      </c>
      <c r="R147" s="140"/>
      <c r="S147" s="176"/>
      <c r="U147"/>
    </row>
    <row r="148" spans="1:26" ht="19.5" customHeight="1">
      <c r="A148" s="140"/>
      <c r="B148" s="140"/>
      <c r="C148" s="140"/>
      <c r="D148" s="140"/>
      <c r="E148" s="157"/>
      <c r="F148" s="157"/>
      <c r="G148" s="157"/>
      <c r="H148" s="157"/>
      <c r="I148" s="139"/>
      <c r="J148" s="157"/>
      <c r="K148" s="157"/>
      <c r="L148" s="157"/>
      <c r="M148" s="157"/>
      <c r="N148" s="157"/>
      <c r="O148" s="157"/>
      <c r="P148" s="130"/>
      <c r="Q148" s="130"/>
      <c r="R148" s="140"/>
      <c r="S148" s="176"/>
      <c r="U148"/>
      <c r="V148"/>
      <c r="W148"/>
      <c r="X148"/>
      <c r="Y148"/>
      <c r="Z148"/>
    </row>
    <row r="149" spans="1:26" ht="19.5" customHeight="1" thickBot="1">
      <c r="A149" s="140"/>
      <c r="B149" s="140"/>
      <c r="C149" s="140"/>
      <c r="D149" s="140"/>
      <c r="E149" s="157"/>
      <c r="F149" s="157"/>
      <c r="G149" s="157"/>
      <c r="H149" s="157"/>
      <c r="I149" s="139"/>
      <c r="J149" s="157"/>
      <c r="K149" s="157"/>
      <c r="L149" s="157"/>
      <c r="M149" s="157"/>
      <c r="N149" s="157"/>
      <c r="O149" s="157"/>
      <c r="P149" s="130"/>
      <c r="Q149" s="130"/>
      <c r="R149" s="140"/>
      <c r="S149" s="176"/>
      <c r="U149"/>
      <c r="V149"/>
      <c r="W149"/>
      <c r="X149"/>
      <c r="Y149"/>
      <c r="Z149"/>
    </row>
    <row r="150" spans="1:26" ht="19.5" customHeight="1" thickBot="1">
      <c r="A150" s="140"/>
      <c r="B150" s="183" t="s">
        <v>215</v>
      </c>
      <c r="C150" s="244"/>
      <c r="D150" s="245"/>
      <c r="E150" s="138">
        <f>(F150=1)*(G150=1)</f>
        <v>0</v>
      </c>
      <c r="F150" s="138">
        <f>ISNUMBER(C150)*(C150&gt;=0)*(C150&lt;=10)</f>
        <v>0</v>
      </c>
      <c r="G150" s="138">
        <f>ISNUMBER(D150)*(D150&gt;=0)*(D150&lt;=10)</f>
        <v>0</v>
      </c>
      <c r="H150" s="132">
        <f>IF(AND(E150=1,C150&gt;=5),1,0)</f>
        <v>0</v>
      </c>
      <c r="I150" s="163" t="str">
        <f>IF(E150&lt;&gt;1,"απαλλαγή από εργαστήριο","")</f>
        <v>απαλλαγή από εργαστήριο</v>
      </c>
      <c r="J150" s="157"/>
      <c r="K150" s="159">
        <f>IF(H150=1,"ΠΠΣ","")</f>
      </c>
      <c r="L150" s="289">
        <f>IF(H150=1,B150,"")</f>
      </c>
      <c r="M150" s="180">
        <f>IF(AND(E150=1,C150&gt;=5),IF(C150&gt;=D150,C150,(C150+D150)/2),"")</f>
      </c>
      <c r="N150" s="234"/>
      <c r="O150" s="135">
        <f>IF(AND(ISNUMBER(M150),M150&gt;=5),2,0)</f>
        <v>0</v>
      </c>
      <c r="P150" s="137">
        <v>0</v>
      </c>
      <c r="Q150" s="137">
        <v>0</v>
      </c>
      <c r="R150" s="140"/>
      <c r="S150" s="176"/>
      <c r="U150"/>
      <c r="V150"/>
      <c r="W150"/>
      <c r="X150"/>
      <c r="Y150"/>
      <c r="Z150"/>
    </row>
    <row r="151" spans="1:26" ht="19.5" customHeight="1">
      <c r="A151" s="140"/>
      <c r="B151" s="140"/>
      <c r="C151" s="140"/>
      <c r="D151" s="140"/>
      <c r="E151" s="157"/>
      <c r="F151" s="157"/>
      <c r="G151" s="157"/>
      <c r="H151" s="157"/>
      <c r="I151" s="139"/>
      <c r="J151" s="157"/>
      <c r="K151" s="157"/>
      <c r="L151" s="157"/>
      <c r="M151" s="157"/>
      <c r="N151" s="157"/>
      <c r="O151" s="157"/>
      <c r="P151" s="130"/>
      <c r="Q151" s="130"/>
      <c r="R151" s="140"/>
      <c r="S151" s="176"/>
      <c r="U151"/>
      <c r="V151"/>
      <c r="W151"/>
      <c r="X151"/>
      <c r="Y151"/>
      <c r="Z151"/>
    </row>
    <row r="152" spans="1:26" ht="19.5" customHeight="1">
      <c r="A152" s="140"/>
      <c r="B152" s="140"/>
      <c r="C152" s="140"/>
      <c r="D152" s="140"/>
      <c r="E152" s="157"/>
      <c r="F152" s="157"/>
      <c r="G152" s="157"/>
      <c r="H152" s="157"/>
      <c r="I152" s="139"/>
      <c r="J152" s="157"/>
      <c r="K152" s="157"/>
      <c r="L152" s="157"/>
      <c r="M152" s="157"/>
      <c r="N152" s="157"/>
      <c r="O152" s="157"/>
      <c r="P152" s="130"/>
      <c r="Q152" s="130"/>
      <c r="R152" s="140"/>
      <c r="S152" s="176"/>
      <c r="U152"/>
      <c r="V152"/>
      <c r="W152"/>
      <c r="X152"/>
      <c r="Y152"/>
      <c r="Z152"/>
    </row>
    <row r="153" spans="1:26" ht="19.5" customHeight="1">
      <c r="A153" s="140"/>
      <c r="B153" s="183" t="s">
        <v>219</v>
      </c>
      <c r="C153" s="124"/>
      <c r="D153" s="153"/>
      <c r="E153" s="138">
        <f>F153</f>
        <v>0</v>
      </c>
      <c r="F153" s="138">
        <f>ISNUMBER(C153)*(C153&gt;=0)*(C153&lt;=10)</f>
        <v>0</v>
      </c>
      <c r="G153" s="137">
        <v>0</v>
      </c>
      <c r="H153" s="405">
        <f>IF(AND(E153=1,E155=1,C153&gt;=5,C155&gt;=5),1,0)</f>
        <v>0</v>
      </c>
      <c r="I153" s="139"/>
      <c r="J153" s="179">
        <v>35</v>
      </c>
      <c r="K153" s="188" t="s">
        <v>64</v>
      </c>
      <c r="L153" s="217" t="s">
        <v>220</v>
      </c>
      <c r="M153" s="181">
        <f>IF(H153=1,(C153+C155)/2,IF(O153=1,0,""))</f>
      </c>
      <c r="N153" s="153"/>
      <c r="O153" s="138">
        <f>P153</f>
        <v>0</v>
      </c>
      <c r="P153" s="138">
        <f>IF(AND(E153=1,E155=1),IF(OR(C153&lt;5,C155&lt;5),1,2),0)</f>
        <v>0</v>
      </c>
      <c r="Q153" s="137">
        <v>0</v>
      </c>
      <c r="R153" s="140"/>
      <c r="S153" s="176"/>
      <c r="U153"/>
      <c r="V153"/>
      <c r="W153"/>
      <c r="X153"/>
      <c r="Y153"/>
      <c r="Z153"/>
    </row>
    <row r="154" spans="1:19" s="123" customFormat="1" ht="9.75" customHeight="1">
      <c r="A154" s="140"/>
      <c r="B154" s="140"/>
      <c r="C154" s="140"/>
      <c r="D154" s="140"/>
      <c r="E154" s="130"/>
      <c r="F154" s="130"/>
      <c r="G154" s="130"/>
      <c r="H154" s="406"/>
      <c r="I154" s="158"/>
      <c r="J154" s="157"/>
      <c r="K154" s="157"/>
      <c r="L154" s="157"/>
      <c r="M154" s="157"/>
      <c r="N154" s="157"/>
      <c r="O154" s="130"/>
      <c r="P154" s="130"/>
      <c r="Q154" s="130"/>
      <c r="R154" s="186"/>
      <c r="S154" s="176"/>
    </row>
    <row r="155" spans="1:27" ht="19.5" customHeight="1">
      <c r="A155" s="140"/>
      <c r="B155" s="183" t="s">
        <v>218</v>
      </c>
      <c r="C155" s="124"/>
      <c r="D155" s="153"/>
      <c r="E155" s="138">
        <f>F155</f>
        <v>0</v>
      </c>
      <c r="F155" s="138">
        <f>ISNUMBER(C155)*(C155&gt;=0)*(C155&lt;=10)</f>
        <v>0</v>
      </c>
      <c r="G155" s="137">
        <v>0</v>
      </c>
      <c r="H155" s="407"/>
      <c r="I155" s="139"/>
      <c r="J155" s="157"/>
      <c r="K155" s="159">
        <f>IF(AND(E153=1,E155=1,OR(C153&gt;=5,C155&gt;=5)),"ΠΠΣ","")</f>
      </c>
      <c r="L155" s="289">
        <f>IF(AND(E153=1,E155=1,OR(C153&gt;=5,C155&gt;=5)),IF(OR(H153=1,C155&gt;=5),B155,B153),"")</f>
      </c>
      <c r="M155" s="180">
        <f>IF(LEFT(L155,3)="ΟΡΓ",C153,IF(LEFT(L155,3)="ΜΗΧ",C155,""))</f>
      </c>
      <c r="N155" s="153"/>
      <c r="O155" s="135">
        <f>IF(AND(ISNUMBER(M155),M155&gt;=5),2,0)</f>
        <v>0</v>
      </c>
      <c r="P155" s="137">
        <v>0</v>
      </c>
      <c r="Q155" s="137">
        <v>0</v>
      </c>
      <c r="R155" s="140"/>
      <c r="S155" s="176"/>
      <c r="U155"/>
      <c r="V155"/>
      <c r="W155"/>
      <c r="X155"/>
      <c r="Y155"/>
      <c r="Z155"/>
      <c r="AA155"/>
    </row>
    <row r="156" spans="1:20" s="123" customFormat="1" ht="9.75" customHeight="1">
      <c r="A156" s="140"/>
      <c r="B156" s="140"/>
      <c r="C156" s="140"/>
      <c r="D156" s="140"/>
      <c r="E156" s="130"/>
      <c r="F156" s="130"/>
      <c r="G156" s="130"/>
      <c r="H156" s="130"/>
      <c r="I156" s="158"/>
      <c r="J156" s="157"/>
      <c r="K156" s="157"/>
      <c r="L156" s="157"/>
      <c r="M156" s="157"/>
      <c r="N156" s="157"/>
      <c r="O156" s="157"/>
      <c r="P156" s="130"/>
      <c r="Q156" s="130"/>
      <c r="R156" s="186"/>
      <c r="S156" s="176"/>
      <c r="T156"/>
    </row>
    <row r="157" spans="1:27" ht="19.5" customHeight="1" thickBot="1">
      <c r="A157" s="140"/>
      <c r="B157" s="140"/>
      <c r="C157" s="140"/>
      <c r="D157" s="140"/>
      <c r="E157" s="157"/>
      <c r="F157" s="157"/>
      <c r="G157" s="157"/>
      <c r="H157" s="157"/>
      <c r="I157" s="139"/>
      <c r="J157" s="157"/>
      <c r="K157" s="157"/>
      <c r="L157" s="157"/>
      <c r="M157" s="157"/>
      <c r="N157" s="157"/>
      <c r="O157" s="157"/>
      <c r="P157" s="130"/>
      <c r="Q157" s="130"/>
      <c r="R157" s="140"/>
      <c r="S157" s="176"/>
      <c r="T157"/>
      <c r="Z157"/>
      <c r="AA157"/>
    </row>
    <row r="158" spans="1:26" ht="19.5" customHeight="1" thickTop="1">
      <c r="A158" s="140"/>
      <c r="B158" s="140"/>
      <c r="C158" s="140"/>
      <c r="D158" s="140"/>
      <c r="E158" s="157"/>
      <c r="F158" s="157"/>
      <c r="G158" s="157"/>
      <c r="H158" s="157"/>
      <c r="I158" s="211" t="s">
        <v>223</v>
      </c>
      <c r="J158" s="212">
        <f>COUNTIF(O130:O155,"1")+COUNTIF(O129:O155,"2")-(AND(O140=1,O142=1))</f>
        <v>0</v>
      </c>
      <c r="K158" s="157"/>
      <c r="L158" s="157"/>
      <c r="M158" s="157"/>
      <c r="N158" s="157"/>
      <c r="O158" s="157"/>
      <c r="P158" s="130"/>
      <c r="Q158" s="130"/>
      <c r="R158" s="140"/>
      <c r="S158" s="176"/>
      <c r="Z158" s="4"/>
    </row>
    <row r="159" spans="1:19" ht="19.5" customHeight="1" thickBot="1">
      <c r="A159" s="140"/>
      <c r="B159" s="140"/>
      <c r="C159" s="140"/>
      <c r="D159" s="140"/>
      <c r="E159" s="157"/>
      <c r="F159" s="157"/>
      <c r="G159" s="157"/>
      <c r="H159" s="157"/>
      <c r="I159" s="213" t="s">
        <v>224</v>
      </c>
      <c r="J159" s="214">
        <f>COUNTIF(K128:K155,"ΠΠΣ")</f>
        <v>0</v>
      </c>
      <c r="K159" s="157"/>
      <c r="L159" s="157"/>
      <c r="M159" s="157"/>
      <c r="N159" s="157"/>
      <c r="O159" s="157"/>
      <c r="P159" s="130"/>
      <c r="Q159" s="130"/>
      <c r="R159" s="140"/>
      <c r="S159" s="176"/>
    </row>
    <row r="160" spans="1:19" ht="19.5" customHeight="1" thickTop="1">
      <c r="A160" s="140"/>
      <c r="B160" s="140"/>
      <c r="C160" s="140"/>
      <c r="D160" s="140"/>
      <c r="E160" s="157"/>
      <c r="F160" s="157"/>
      <c r="G160" s="157"/>
      <c r="H160" s="157"/>
      <c r="I160" s="139"/>
      <c r="J160" s="215"/>
      <c r="K160" s="157"/>
      <c r="L160" s="157"/>
      <c r="M160" s="157"/>
      <c r="N160" s="157"/>
      <c r="O160" s="157"/>
      <c r="P160" s="130"/>
      <c r="Q160" s="130"/>
      <c r="R160" s="140"/>
      <c r="S160" s="176"/>
    </row>
    <row r="161" spans="1:19" ht="19.5" customHeight="1">
      <c r="A161" s="140"/>
      <c r="B161" s="140"/>
      <c r="C161" s="140"/>
      <c r="D161" s="140"/>
      <c r="E161" s="157"/>
      <c r="F161" s="157"/>
      <c r="G161" s="157"/>
      <c r="H161" s="157"/>
      <c r="I161" s="139"/>
      <c r="J161" s="215"/>
      <c r="K161" s="157"/>
      <c r="L161" s="157"/>
      <c r="M161" s="157"/>
      <c r="N161" s="157"/>
      <c r="O161" s="157"/>
      <c r="P161" s="130"/>
      <c r="Q161" s="130"/>
      <c r="R161" s="140"/>
      <c r="S161" s="176"/>
    </row>
    <row r="162" spans="1:19" ht="19.5" customHeight="1">
      <c r="A162" s="140"/>
      <c r="B162" s="140"/>
      <c r="C162" s="140"/>
      <c r="D162" s="140"/>
      <c r="E162" s="157"/>
      <c r="F162" s="157"/>
      <c r="G162" s="157"/>
      <c r="H162" s="157"/>
      <c r="I162" s="139"/>
      <c r="J162" s="157"/>
      <c r="K162" s="157"/>
      <c r="L162" s="157"/>
      <c r="M162" s="157"/>
      <c r="N162" s="157"/>
      <c r="O162" s="157"/>
      <c r="P162" s="130"/>
      <c r="Q162" s="130"/>
      <c r="R162" s="140"/>
      <c r="S162" s="176"/>
    </row>
    <row r="163" spans="1:19" ht="24" customHeight="1" thickBot="1">
      <c r="A163" s="140"/>
      <c r="B163" s="140"/>
      <c r="C163" s="140"/>
      <c r="D163" s="140"/>
      <c r="E163" s="157"/>
      <c r="F163" s="157"/>
      <c r="G163" s="157"/>
      <c r="H163" s="157"/>
      <c r="I163" s="139"/>
      <c r="J163" s="417" t="s">
        <v>179</v>
      </c>
      <c r="K163" s="446"/>
      <c r="L163" s="446"/>
      <c r="M163" s="446"/>
      <c r="N163" s="446"/>
      <c r="O163" s="157"/>
      <c r="P163" s="130"/>
      <c r="Q163" s="130"/>
      <c r="R163" s="140"/>
      <c r="S163" s="140"/>
    </row>
    <row r="164" spans="1:19" ht="24" customHeight="1" thickTop="1">
      <c r="A164" s="140"/>
      <c r="B164" s="140"/>
      <c r="C164" s="140"/>
      <c r="D164" s="140"/>
      <c r="E164" s="157"/>
      <c r="F164" s="157"/>
      <c r="G164" s="157"/>
      <c r="H164" s="157"/>
      <c r="I164" s="398" t="s">
        <v>225</v>
      </c>
      <c r="J164" s="410" t="s">
        <v>233</v>
      </c>
      <c r="K164" s="411"/>
      <c r="L164" s="411"/>
      <c r="M164" s="411"/>
      <c r="N164" s="411"/>
      <c r="O164" s="157"/>
      <c r="P164" s="130"/>
      <c r="Q164" s="130"/>
      <c r="R164" s="140"/>
      <c r="S164" s="140"/>
    </row>
    <row r="165" spans="1:21" ht="24" customHeight="1">
      <c r="A165" s="140"/>
      <c r="B165" s="140"/>
      <c r="C165" s="140"/>
      <c r="D165" s="140"/>
      <c r="E165" s="157"/>
      <c r="F165" s="157"/>
      <c r="G165" s="157"/>
      <c r="H165" s="157"/>
      <c r="I165" s="399"/>
      <c r="J165" s="157"/>
      <c r="K165" s="157"/>
      <c r="L165" s="157"/>
      <c r="M165" s="157"/>
      <c r="N165" s="157"/>
      <c r="O165" s="157"/>
      <c r="P165" s="130"/>
      <c r="Q165" s="130"/>
      <c r="R165" s="140"/>
      <c r="S165" s="140"/>
      <c r="U165"/>
    </row>
    <row r="166" spans="1:26" ht="19.5" customHeight="1">
      <c r="A166" s="140"/>
      <c r="B166" s="140"/>
      <c r="C166" s="140"/>
      <c r="D166" s="140"/>
      <c r="E166" s="157"/>
      <c r="F166" s="157"/>
      <c r="G166" s="157"/>
      <c r="H166" s="157"/>
      <c r="I166" s="216">
        <v>1</v>
      </c>
      <c r="J166" s="179">
        <v>36</v>
      </c>
      <c r="K166" s="156" t="s">
        <v>57</v>
      </c>
      <c r="L166" s="217" t="s">
        <v>7</v>
      </c>
      <c r="M166" s="184"/>
      <c r="N166" s="153"/>
      <c r="O166" s="138">
        <f>P166</f>
        <v>1</v>
      </c>
      <c r="P166" s="138">
        <f>IF(J159&gt;=1,0,1)</f>
        <v>1</v>
      </c>
      <c r="Q166" s="137">
        <v>0</v>
      </c>
      <c r="R166" s="232" t="s">
        <v>231</v>
      </c>
      <c r="S166" s="140"/>
      <c r="U166"/>
      <c r="V166"/>
      <c r="W166"/>
      <c r="X166"/>
      <c r="Y166"/>
      <c r="Z166"/>
    </row>
    <row r="167" spans="1:21" ht="19.5" customHeight="1">
      <c r="A167" s="140"/>
      <c r="B167" s="140"/>
      <c r="C167" s="140"/>
      <c r="D167" s="140"/>
      <c r="E167" s="157"/>
      <c r="F167" s="157"/>
      <c r="G167" s="157"/>
      <c r="H167" s="157"/>
      <c r="I167" s="218"/>
      <c r="J167" s="157"/>
      <c r="K167" s="157"/>
      <c r="L167" s="157"/>
      <c r="M167" s="157"/>
      <c r="N167" s="157"/>
      <c r="O167" s="130"/>
      <c r="P167" s="130"/>
      <c r="Q167" s="130"/>
      <c r="R167" s="140"/>
      <c r="S167" s="140"/>
      <c r="U167"/>
    </row>
    <row r="168" spans="1:21" ht="19.5" customHeight="1">
      <c r="A168" s="140"/>
      <c r="B168" s="140"/>
      <c r="C168" s="140"/>
      <c r="D168" s="140"/>
      <c r="E168" s="157"/>
      <c r="F168" s="157"/>
      <c r="G168" s="157"/>
      <c r="H168" s="157"/>
      <c r="I168" s="216">
        <v>2</v>
      </c>
      <c r="J168" s="179">
        <v>37</v>
      </c>
      <c r="K168" s="156" t="s">
        <v>71</v>
      </c>
      <c r="L168" s="217" t="s">
        <v>242</v>
      </c>
      <c r="M168" s="184"/>
      <c r="N168" s="184"/>
      <c r="O168" s="138">
        <f>Q168</f>
        <v>1</v>
      </c>
      <c r="P168" s="138">
        <f>Q168</f>
        <v>1</v>
      </c>
      <c r="Q168" s="138">
        <f>IF(J159&gt;=2,0,1)</f>
        <v>1</v>
      </c>
      <c r="R168" s="232" t="s">
        <v>231</v>
      </c>
      <c r="S168" s="140"/>
      <c r="U168"/>
    </row>
    <row r="169" spans="1:19" ht="19.5" customHeight="1">
      <c r="A169" s="140"/>
      <c r="B169" s="140"/>
      <c r="C169" s="140"/>
      <c r="D169" s="140"/>
      <c r="E169" s="157"/>
      <c r="F169" s="157"/>
      <c r="G169" s="157"/>
      <c r="H169" s="157"/>
      <c r="I169" s="218"/>
      <c r="J169" s="157"/>
      <c r="K169" s="157"/>
      <c r="L169" s="157"/>
      <c r="M169" s="157"/>
      <c r="N169" s="157"/>
      <c r="O169" s="130"/>
      <c r="P169" s="130"/>
      <c r="Q169" s="130"/>
      <c r="R169" s="140"/>
      <c r="S169" s="140"/>
    </row>
    <row r="170" spans="1:19" ht="19.5" customHeight="1">
      <c r="A170" s="140"/>
      <c r="B170" s="140"/>
      <c r="C170" s="140"/>
      <c r="D170" s="140"/>
      <c r="E170" s="157"/>
      <c r="F170" s="157"/>
      <c r="G170" s="157"/>
      <c r="H170" s="157"/>
      <c r="I170" s="216">
        <v>3</v>
      </c>
      <c r="J170" s="179">
        <v>38</v>
      </c>
      <c r="K170" s="156" t="s">
        <v>82</v>
      </c>
      <c r="L170" s="217" t="s">
        <v>248</v>
      </c>
      <c r="M170" s="184"/>
      <c r="N170" s="153"/>
      <c r="O170" s="138">
        <f>P170</f>
        <v>1</v>
      </c>
      <c r="P170" s="138">
        <f>IF(J159&gt;=3,0,1)</f>
        <v>1</v>
      </c>
      <c r="Q170" s="137">
        <v>0</v>
      </c>
      <c r="R170" s="232" t="s">
        <v>231</v>
      </c>
      <c r="S170" s="140"/>
    </row>
    <row r="171" spans="1:23" ht="19.5" customHeight="1">
      <c r="A171" s="140"/>
      <c r="B171" s="140"/>
      <c r="C171" s="140"/>
      <c r="D171" s="140"/>
      <c r="E171" s="157"/>
      <c r="F171" s="157"/>
      <c r="G171" s="140"/>
      <c r="H171" s="140"/>
      <c r="I171" s="219"/>
      <c r="J171" s="157"/>
      <c r="K171" s="157"/>
      <c r="L171" s="157"/>
      <c r="M171" s="157"/>
      <c r="N171" s="157"/>
      <c r="O171" s="130"/>
      <c r="P171" s="130"/>
      <c r="Q171" s="130"/>
      <c r="R171" s="140"/>
      <c r="S171" s="140"/>
      <c r="T171"/>
      <c r="U171"/>
      <c r="V171"/>
      <c r="W171"/>
    </row>
    <row r="172" spans="1:23" ht="19.5" customHeight="1">
      <c r="A172" s="140"/>
      <c r="B172" s="140"/>
      <c r="C172" s="140"/>
      <c r="D172" s="140"/>
      <c r="E172" s="157"/>
      <c r="F172" s="157"/>
      <c r="G172" s="140"/>
      <c r="H172" s="140"/>
      <c r="I172" s="389">
        <v>4</v>
      </c>
      <c r="J172" s="390">
        <v>39</v>
      </c>
      <c r="K172" s="156" t="s">
        <v>59</v>
      </c>
      <c r="L172" s="217" t="s">
        <v>6</v>
      </c>
      <c r="M172" s="181"/>
      <c r="N172" s="153"/>
      <c r="O172" s="138">
        <f>P172</f>
        <v>1</v>
      </c>
      <c r="P172" s="138">
        <f>IF(J159&gt;=4,0,1)</f>
        <v>1</v>
      </c>
      <c r="Q172" s="137">
        <v>0</v>
      </c>
      <c r="R172" s="232" t="s">
        <v>231</v>
      </c>
      <c r="S172" s="140"/>
      <c r="T172"/>
      <c r="U172"/>
      <c r="V172"/>
      <c r="W172"/>
    </row>
    <row r="173" spans="1:26" ht="19.5" customHeight="1">
      <c r="A173" s="140"/>
      <c r="B173" s="140"/>
      <c r="C173" s="140"/>
      <c r="D173" s="140"/>
      <c r="E173" s="157"/>
      <c r="F173" s="157"/>
      <c r="G173" s="157"/>
      <c r="H173" s="157"/>
      <c r="I173" s="389"/>
      <c r="J173" s="395"/>
      <c r="K173" s="187" t="s">
        <v>60</v>
      </c>
      <c r="L173" s="217" t="s">
        <v>19</v>
      </c>
      <c r="M173" s="184"/>
      <c r="N173" s="153"/>
      <c r="O173" s="138">
        <f>P173</f>
        <v>1</v>
      </c>
      <c r="P173" s="138">
        <f>P172</f>
        <v>1</v>
      </c>
      <c r="Q173" s="137">
        <v>0</v>
      </c>
      <c r="R173" s="232" t="s">
        <v>231</v>
      </c>
      <c r="S173" s="140"/>
      <c r="U173"/>
      <c r="V173"/>
      <c r="W173"/>
      <c r="X173"/>
      <c r="Y173"/>
      <c r="Z173"/>
    </row>
    <row r="174" spans="1:26" ht="19.5" customHeight="1">
      <c r="A174" s="140"/>
      <c r="B174" s="140"/>
      <c r="C174" s="140"/>
      <c r="D174" s="140"/>
      <c r="E174" s="157"/>
      <c r="F174" s="157"/>
      <c r="G174" s="157"/>
      <c r="H174" s="157"/>
      <c r="I174" s="218"/>
      <c r="J174" s="157"/>
      <c r="K174" s="157"/>
      <c r="L174" s="157"/>
      <c r="M174" s="157"/>
      <c r="N174" s="157"/>
      <c r="O174" s="130"/>
      <c r="P174" s="130"/>
      <c r="Q174" s="130"/>
      <c r="R174" s="140"/>
      <c r="S174" s="140"/>
      <c r="U174"/>
      <c r="V174"/>
      <c r="W174"/>
      <c r="X174"/>
      <c r="Y174"/>
      <c r="Z174"/>
    </row>
    <row r="175" spans="1:21" ht="19.5" customHeight="1">
      <c r="A175" s="140"/>
      <c r="B175" s="140"/>
      <c r="C175" s="140"/>
      <c r="D175" s="140"/>
      <c r="E175" s="157"/>
      <c r="F175" s="157"/>
      <c r="G175" s="157"/>
      <c r="H175" s="157"/>
      <c r="I175" s="218"/>
      <c r="J175" s="157"/>
      <c r="K175" s="157"/>
      <c r="L175" s="157"/>
      <c r="M175" s="157"/>
      <c r="N175" s="157"/>
      <c r="O175" s="130"/>
      <c r="P175" s="130"/>
      <c r="Q175" s="130"/>
      <c r="R175" s="140"/>
      <c r="S175" s="140"/>
      <c r="U175"/>
    </row>
    <row r="176" spans="1:21" ht="19.5" customHeight="1">
      <c r="A176" s="140"/>
      <c r="B176" s="140"/>
      <c r="C176" s="140"/>
      <c r="D176" s="140"/>
      <c r="E176" s="157"/>
      <c r="F176" s="157"/>
      <c r="G176" s="157"/>
      <c r="H176" s="157"/>
      <c r="I176" s="389">
        <v>5</v>
      </c>
      <c r="J176" s="220">
        <v>21</v>
      </c>
      <c r="K176" s="187" t="s">
        <v>62</v>
      </c>
      <c r="L176" s="217" t="s">
        <v>243</v>
      </c>
      <c r="M176" s="184"/>
      <c r="N176" s="153"/>
      <c r="O176" s="138">
        <f>P176</f>
        <v>1</v>
      </c>
      <c r="P176" s="138">
        <f>IF(J159&gt;=5,0,IF(O89=0,1,0))</f>
        <v>1</v>
      </c>
      <c r="Q176" s="137">
        <v>0</v>
      </c>
      <c r="R176" s="388" t="s">
        <v>227</v>
      </c>
      <c r="S176" s="140"/>
      <c r="U176"/>
    </row>
    <row r="177" spans="1:21" ht="19.5" customHeight="1">
      <c r="A177" s="140"/>
      <c r="B177" s="140"/>
      <c r="C177" s="140"/>
      <c r="D177" s="140"/>
      <c r="E177" s="157"/>
      <c r="F177" s="157"/>
      <c r="G177" s="157"/>
      <c r="H177" s="157"/>
      <c r="I177" s="389"/>
      <c r="J177" s="221" t="s">
        <v>228</v>
      </c>
      <c r="K177" s="222"/>
      <c r="L177" s="157"/>
      <c r="M177" s="157"/>
      <c r="N177" s="209"/>
      <c r="O177" s="130"/>
      <c r="P177" s="130"/>
      <c r="Q177" s="130"/>
      <c r="R177" s="388"/>
      <c r="S177" s="140"/>
      <c r="U177"/>
    </row>
    <row r="178" spans="1:21" ht="19.5" customHeight="1">
      <c r="A178" s="140"/>
      <c r="B178" s="140"/>
      <c r="C178" s="140"/>
      <c r="D178" s="140"/>
      <c r="E178" s="157"/>
      <c r="F178" s="157"/>
      <c r="G178" s="157"/>
      <c r="H178" s="157"/>
      <c r="I178" s="389"/>
      <c r="J178" s="223">
        <v>27</v>
      </c>
      <c r="K178" s="155" t="s">
        <v>72</v>
      </c>
      <c r="L178" s="217" t="s">
        <v>244</v>
      </c>
      <c r="M178" s="184"/>
      <c r="N178" s="153"/>
      <c r="O178" s="138">
        <f>P178</f>
        <v>1</v>
      </c>
      <c r="P178" s="138">
        <f>IF(J159&gt;=5,0,IF(O102=0,1,0))</f>
        <v>1</v>
      </c>
      <c r="Q178" s="137">
        <v>0</v>
      </c>
      <c r="R178" s="388"/>
      <c r="S178" s="140"/>
      <c r="U178"/>
    </row>
    <row r="179" spans="1:21" ht="19.5" customHeight="1">
      <c r="A179" s="140"/>
      <c r="B179" s="140"/>
      <c r="C179" s="140"/>
      <c r="D179" s="140"/>
      <c r="E179" s="157"/>
      <c r="F179" s="157"/>
      <c r="G179" s="157"/>
      <c r="H179" s="157"/>
      <c r="I179" s="218"/>
      <c r="J179" s="157"/>
      <c r="K179" s="157"/>
      <c r="L179" s="157"/>
      <c r="M179" s="157"/>
      <c r="N179" s="157"/>
      <c r="O179" s="130"/>
      <c r="P179" s="130"/>
      <c r="Q179" s="130"/>
      <c r="R179" s="140"/>
      <c r="S179" s="140"/>
      <c r="U179"/>
    </row>
    <row r="180" spans="1:21" ht="19.5" customHeight="1">
      <c r="A180" s="140"/>
      <c r="B180" s="140"/>
      <c r="C180" s="140"/>
      <c r="D180" s="140"/>
      <c r="E180" s="157"/>
      <c r="F180" s="157"/>
      <c r="G180" s="157"/>
      <c r="H180" s="157"/>
      <c r="I180" s="218"/>
      <c r="J180" s="157"/>
      <c r="K180" s="157"/>
      <c r="L180" s="157"/>
      <c r="M180" s="157"/>
      <c r="N180" s="157"/>
      <c r="O180" s="130"/>
      <c r="P180" s="130"/>
      <c r="Q180" s="130"/>
      <c r="R180" s="140"/>
      <c r="S180" s="140"/>
      <c r="T180"/>
      <c r="U180"/>
    </row>
    <row r="181" spans="1:23" ht="19.5" customHeight="1">
      <c r="A181" s="140"/>
      <c r="B181" s="140"/>
      <c r="C181" s="140"/>
      <c r="D181" s="140"/>
      <c r="E181" s="157"/>
      <c r="F181" s="157"/>
      <c r="G181" s="157"/>
      <c r="H181" s="157"/>
      <c r="I181" s="216">
        <v>6</v>
      </c>
      <c r="J181" s="179">
        <v>40</v>
      </c>
      <c r="K181" s="156" t="s">
        <v>65</v>
      </c>
      <c r="L181" s="217" t="s">
        <v>33</v>
      </c>
      <c r="M181" s="184"/>
      <c r="N181" s="184"/>
      <c r="O181" s="138">
        <f>Q181</f>
        <v>1</v>
      </c>
      <c r="P181" s="138">
        <f>Q181</f>
        <v>1</v>
      </c>
      <c r="Q181" s="138">
        <f>IF(J159&gt;=6,0,1)</f>
        <v>1</v>
      </c>
      <c r="R181" s="232" t="s">
        <v>231</v>
      </c>
      <c r="S181" s="140"/>
      <c r="T181"/>
      <c r="U181"/>
      <c r="V181"/>
      <c r="W181"/>
    </row>
    <row r="182" spans="1:23" ht="19.5" customHeight="1">
      <c r="A182" s="140"/>
      <c r="B182" s="140"/>
      <c r="C182" s="140"/>
      <c r="D182" s="140"/>
      <c r="E182" s="157"/>
      <c r="F182" s="157"/>
      <c r="G182" s="157"/>
      <c r="H182" s="157"/>
      <c r="I182" s="218"/>
      <c r="J182" s="157"/>
      <c r="K182" s="157"/>
      <c r="L182" s="157"/>
      <c r="M182" s="157"/>
      <c r="N182" s="157"/>
      <c r="O182" s="130"/>
      <c r="P182" s="130"/>
      <c r="Q182" s="130"/>
      <c r="R182" s="140"/>
      <c r="S182" s="133"/>
      <c r="T182"/>
      <c r="U182"/>
      <c r="V182"/>
      <c r="W182"/>
    </row>
    <row r="183" spans="1:23" ht="19.5" customHeight="1">
      <c r="A183" s="140"/>
      <c r="B183" s="140"/>
      <c r="C183" s="140"/>
      <c r="D183" s="140"/>
      <c r="E183" s="157"/>
      <c r="F183" s="157"/>
      <c r="G183" s="157"/>
      <c r="H183" s="157"/>
      <c r="I183" s="218"/>
      <c r="J183" s="157"/>
      <c r="K183" s="157"/>
      <c r="L183" s="157"/>
      <c r="M183" s="157"/>
      <c r="N183" s="157"/>
      <c r="O183" s="130"/>
      <c r="P183" s="130"/>
      <c r="Q183" s="130"/>
      <c r="R183" s="140"/>
      <c r="S183" s="133"/>
      <c r="T183"/>
      <c r="U183"/>
      <c r="V183"/>
      <c r="W183"/>
    </row>
    <row r="184" spans="1:23" ht="19.5" customHeight="1">
      <c r="A184" s="140"/>
      <c r="B184" s="140"/>
      <c r="C184" s="140"/>
      <c r="D184" s="140"/>
      <c r="E184" s="157"/>
      <c r="F184" s="157"/>
      <c r="G184" s="157"/>
      <c r="H184" s="157"/>
      <c r="I184" s="389">
        <v>7</v>
      </c>
      <c r="J184" s="224">
        <v>24</v>
      </c>
      <c r="K184" s="225" t="s">
        <v>68</v>
      </c>
      <c r="L184" s="217" t="s">
        <v>245</v>
      </c>
      <c r="M184" s="184"/>
      <c r="N184" s="153"/>
      <c r="O184" s="138">
        <f>P184</f>
        <v>1</v>
      </c>
      <c r="P184" s="138">
        <f>IF(J159=7,0,IF(O96=0,1,0))</f>
        <v>1</v>
      </c>
      <c r="Q184" s="137">
        <v>0</v>
      </c>
      <c r="R184" s="388" t="s">
        <v>226</v>
      </c>
      <c r="S184" s="133"/>
      <c r="T184"/>
      <c r="U184"/>
      <c r="V184"/>
      <c r="W184"/>
    </row>
    <row r="185" spans="1:23" ht="19.5" customHeight="1">
      <c r="A185" s="140"/>
      <c r="B185" s="140"/>
      <c r="C185" s="140"/>
      <c r="D185" s="140"/>
      <c r="E185" s="157"/>
      <c r="F185" s="157"/>
      <c r="G185" s="157"/>
      <c r="H185" s="157"/>
      <c r="I185" s="389"/>
      <c r="J185" s="221" t="s">
        <v>228</v>
      </c>
      <c r="K185" s="210"/>
      <c r="L185" s="157"/>
      <c r="M185" s="157"/>
      <c r="N185" s="157"/>
      <c r="O185" s="130"/>
      <c r="P185" s="130"/>
      <c r="Q185" s="130"/>
      <c r="R185" s="388"/>
      <c r="S185" s="133"/>
      <c r="W185"/>
    </row>
    <row r="186" spans="1:23" ht="19.5" customHeight="1">
      <c r="A186" s="140"/>
      <c r="B186" s="140"/>
      <c r="C186" s="140"/>
      <c r="D186" s="140"/>
      <c r="E186" s="157"/>
      <c r="F186" s="157"/>
      <c r="G186" s="157"/>
      <c r="H186" s="157"/>
      <c r="I186" s="389"/>
      <c r="J186" s="396">
        <v>23</v>
      </c>
      <c r="K186" s="226" t="s">
        <v>67</v>
      </c>
      <c r="L186" s="217" t="s">
        <v>5</v>
      </c>
      <c r="M186" s="181"/>
      <c r="N186" s="153"/>
      <c r="O186" s="138">
        <f>P186</f>
        <v>1</v>
      </c>
      <c r="P186" s="138">
        <f>IF(J159=7,0,IF(O93=0,1,0))</f>
        <v>1</v>
      </c>
      <c r="Q186" s="137">
        <v>0</v>
      </c>
      <c r="R186" s="388"/>
      <c r="S186" s="133"/>
      <c r="W186"/>
    </row>
    <row r="187" spans="1:19" ht="19.5" customHeight="1">
      <c r="A187" s="140"/>
      <c r="B187" s="140"/>
      <c r="C187" s="140"/>
      <c r="D187" s="140"/>
      <c r="E187" s="157"/>
      <c r="F187" s="157"/>
      <c r="G187" s="157"/>
      <c r="H187" s="157"/>
      <c r="I187" s="389"/>
      <c r="J187" s="397"/>
      <c r="K187" s="227" t="s">
        <v>66</v>
      </c>
      <c r="L187" s="217" t="s">
        <v>247</v>
      </c>
      <c r="M187" s="184"/>
      <c r="N187" s="153"/>
      <c r="O187" s="138">
        <f>P187</f>
        <v>1</v>
      </c>
      <c r="P187" s="138">
        <f>P186</f>
        <v>1</v>
      </c>
      <c r="Q187" s="137">
        <v>0</v>
      </c>
      <c r="R187" s="232" t="s">
        <v>231</v>
      </c>
      <c r="S187" s="133"/>
    </row>
    <row r="188" spans="1:23" ht="19.5" customHeight="1">
      <c r="A188" s="140"/>
      <c r="B188" s="140"/>
      <c r="C188" s="140"/>
      <c r="D188" s="140"/>
      <c r="E188" s="157"/>
      <c r="F188" s="157"/>
      <c r="G188" s="157"/>
      <c r="H188" s="157"/>
      <c r="I188" s="139"/>
      <c r="J188" s="157"/>
      <c r="K188" s="157"/>
      <c r="L188" s="157"/>
      <c r="M188" s="157"/>
      <c r="N188" s="157"/>
      <c r="O188" s="130"/>
      <c r="P188" s="130"/>
      <c r="Q188" s="130"/>
      <c r="R188" s="140"/>
      <c r="S188" s="228"/>
      <c r="T188"/>
      <c r="U188"/>
      <c r="V188"/>
      <c r="W188"/>
    </row>
    <row r="189" spans="1:19" ht="19.5" customHeight="1" thickBot="1">
      <c r="A189" s="140"/>
      <c r="B189" s="140"/>
      <c r="C189" s="140"/>
      <c r="D189" s="140"/>
      <c r="E189" s="157"/>
      <c r="F189" s="157"/>
      <c r="G189" s="157"/>
      <c r="H189" s="157"/>
      <c r="I189" s="139"/>
      <c r="J189" s="157"/>
      <c r="K189" s="157"/>
      <c r="L189" s="157"/>
      <c r="M189" s="157"/>
      <c r="N189" s="157"/>
      <c r="O189" s="157"/>
      <c r="P189" s="130"/>
      <c r="Q189" s="130"/>
      <c r="R189" s="140"/>
      <c r="S189" s="228"/>
    </row>
    <row r="190" spans="1:23" ht="19.5" customHeight="1" thickBot="1" thickTop="1">
      <c r="A190" s="140"/>
      <c r="B190" s="140"/>
      <c r="C190" s="140"/>
      <c r="D190" s="140"/>
      <c r="E190" s="157"/>
      <c r="F190" s="157"/>
      <c r="G190" s="157"/>
      <c r="H190" s="157"/>
      <c r="I190" s="205" t="s">
        <v>253</v>
      </c>
      <c r="J190" s="206">
        <f>COUNTIF(O166:O187,"1")-(O173=1)-(O187=1)</f>
        <v>9</v>
      </c>
      <c r="K190" s="157"/>
      <c r="L190" s="157"/>
      <c r="M190" s="157"/>
      <c r="N190" s="157"/>
      <c r="O190" s="157"/>
      <c r="P190" s="130"/>
      <c r="Q190" s="130"/>
      <c r="R190" s="140"/>
      <c r="S190" s="228"/>
      <c r="T190"/>
      <c r="U190"/>
      <c r="V190"/>
      <c r="W190"/>
    </row>
    <row r="191" spans="1:23" ht="19.5" customHeight="1" thickTop="1">
      <c r="A191" s="140"/>
      <c r="B191" s="140"/>
      <c r="C191" s="140"/>
      <c r="D191" s="140"/>
      <c r="E191" s="157"/>
      <c r="F191" s="157"/>
      <c r="G191" s="157"/>
      <c r="H191" s="157"/>
      <c r="I191" s="139"/>
      <c r="J191" s="157"/>
      <c r="K191" s="157"/>
      <c r="L191" s="157"/>
      <c r="M191" s="157"/>
      <c r="N191" s="157"/>
      <c r="O191" s="157"/>
      <c r="P191" s="130"/>
      <c r="Q191" s="130"/>
      <c r="R191" s="140"/>
      <c r="S191" s="228"/>
      <c r="T191"/>
      <c r="U191"/>
      <c r="V191"/>
      <c r="W191"/>
    </row>
    <row r="192" spans="1:23" ht="19.5" customHeight="1" thickBot="1">
      <c r="A192" s="140"/>
      <c r="B192" s="140"/>
      <c r="C192" s="140"/>
      <c r="D192" s="140"/>
      <c r="E192" s="157"/>
      <c r="F192" s="157"/>
      <c r="G192" s="157"/>
      <c r="H192" s="157"/>
      <c r="I192" s="139"/>
      <c r="J192" s="157"/>
      <c r="K192" s="157"/>
      <c r="L192" s="157"/>
      <c r="M192" s="157"/>
      <c r="N192" s="157"/>
      <c r="O192" s="157"/>
      <c r="P192" s="130"/>
      <c r="Q192" s="130"/>
      <c r="R192" s="140"/>
      <c r="S192" s="228"/>
      <c r="T192"/>
      <c r="U192"/>
      <c r="V192"/>
      <c r="W192"/>
    </row>
    <row r="193" spans="1:23" ht="30" customHeight="1" thickBot="1">
      <c r="A193" s="140"/>
      <c r="B193" s="140"/>
      <c r="C193" s="140"/>
      <c r="D193" s="140"/>
      <c r="E193" s="238">
        <f>SUM(E49:E115)+SUM(E129:E155)</f>
        <v>0</v>
      </c>
      <c r="F193" s="157"/>
      <c r="G193" s="157"/>
      <c r="H193" s="157"/>
      <c r="I193" s="239" t="s">
        <v>230</v>
      </c>
      <c r="J193" s="240" t="str">
        <f>IF(E193=40,J118+J158+J190," . . .")</f>
        <v> . . .</v>
      </c>
      <c r="K193" s="393" t="str">
        <f>IF(E193&lt;40,"(δεν έχουν εισαχθεί όλοι οι βαθμοί στο ΠΠΣ)","")</f>
        <v>(δεν έχουν εισαχθεί όλοι οι βαθμοί στο ΠΠΣ)</v>
      </c>
      <c r="L193" s="394"/>
      <c r="M193" s="157"/>
      <c r="N193" s="157"/>
      <c r="O193" s="157"/>
      <c r="P193" s="130"/>
      <c r="Q193" s="130"/>
      <c r="R193" s="140"/>
      <c r="S193" s="228"/>
      <c r="W193"/>
    </row>
    <row r="194" spans="1:23" ht="30" customHeight="1">
      <c r="A194" s="140"/>
      <c r="B194" s="140"/>
      <c r="C194" s="140"/>
      <c r="D194" s="140"/>
      <c r="E194" s="157"/>
      <c r="F194" s="157"/>
      <c r="G194" s="157"/>
      <c r="H194" s="157"/>
      <c r="I194" s="139"/>
      <c r="J194" s="157"/>
      <c r="K194" s="157"/>
      <c r="L194" s="157"/>
      <c r="M194" s="157"/>
      <c r="N194" s="157"/>
      <c r="O194" s="157"/>
      <c r="P194" s="130"/>
      <c r="Q194" s="130"/>
      <c r="R194" s="140"/>
      <c r="S194" s="228"/>
      <c r="W194"/>
    </row>
    <row r="195" spans="1:26" ht="19.5" customHeight="1">
      <c r="A195" s="256" t="s">
        <v>240</v>
      </c>
      <c r="B195" s="404" t="s">
        <v>257</v>
      </c>
      <c r="C195" s="140"/>
      <c r="D195" s="140"/>
      <c r="E195" s="157"/>
      <c r="F195" s="157"/>
      <c r="G195" s="157"/>
      <c r="H195" s="157"/>
      <c r="I195" s="139"/>
      <c r="J195" s="157"/>
      <c r="K195" s="157"/>
      <c r="L195" s="257" t="s">
        <v>266</v>
      </c>
      <c r="M195" s="157"/>
      <c r="N195" s="157"/>
      <c r="O195" s="157"/>
      <c r="P195" s="130"/>
      <c r="Q195" s="130"/>
      <c r="R195" s="140"/>
      <c r="S195" s="228"/>
      <c r="W195"/>
      <c r="X195"/>
      <c r="Y195"/>
      <c r="Z195"/>
    </row>
    <row r="196" spans="1:23" ht="19.5" customHeight="1">
      <c r="A196" s="140"/>
      <c r="B196" s="348"/>
      <c r="C196" s="140"/>
      <c r="D196" s="140"/>
      <c r="E196" s="157"/>
      <c r="F196" s="157"/>
      <c r="G196" s="157"/>
      <c r="H196" s="157"/>
      <c r="I196" s="139"/>
      <c r="J196" s="157"/>
      <c r="K196" s="157"/>
      <c r="L196" s="157"/>
      <c r="M196" s="157"/>
      <c r="N196" s="157"/>
      <c r="O196" s="157"/>
      <c r="P196" s="130"/>
      <c r="Q196" s="130"/>
      <c r="R196" s="140"/>
      <c r="S196" s="228"/>
      <c r="W196"/>
    </row>
    <row r="197" spans="18:25" ht="15" customHeight="1">
      <c r="R197"/>
      <c r="T197"/>
      <c r="U197"/>
      <c r="V197"/>
      <c r="W197"/>
      <c r="X197"/>
      <c r="Y197"/>
    </row>
    <row r="198" spans="18:21" ht="15" customHeight="1">
      <c r="R198"/>
      <c r="U198"/>
    </row>
    <row r="199" spans="18:21" s="2" customFormat="1" ht="15" customHeight="1">
      <c r="R199"/>
      <c r="S199"/>
      <c r="T199"/>
      <c r="U199"/>
    </row>
    <row r="200" ht="15" customHeight="1">
      <c r="R200"/>
    </row>
    <row r="201" spans="13:17" ht="15" customHeight="1">
      <c r="M201" s="1"/>
      <c r="N201" s="1"/>
      <c r="O201" s="1"/>
      <c r="P201" s="1"/>
      <c r="Q201" s="1"/>
    </row>
    <row r="202" ht="15" customHeight="1"/>
    <row r="203" ht="15" customHeight="1"/>
    <row r="204" ht="15" customHeight="1"/>
    <row r="205" ht="15" customHeight="1"/>
    <row r="206" ht="15" customHeight="1"/>
    <row r="207" ht="15" customHeight="1"/>
    <row r="208" ht="15" customHeight="1"/>
    <row r="209" spans="13:19" ht="15" customHeight="1">
      <c r="M209" s="1"/>
      <c r="N209" s="1"/>
      <c r="O209" s="1"/>
      <c r="P209" s="1"/>
      <c r="Q209" s="1"/>
      <c r="S209" s="1"/>
    </row>
    <row r="210" spans="13:21" ht="15" customHeight="1">
      <c r="M210" s="1"/>
      <c r="N210" s="1"/>
      <c r="O210" s="1"/>
      <c r="P210" s="1"/>
      <c r="Q210" s="1"/>
      <c r="T210"/>
      <c r="U210"/>
    </row>
    <row r="211" spans="20:21" ht="15" customHeight="1">
      <c r="T211"/>
      <c r="U211"/>
    </row>
    <row r="212" spans="13:21" ht="15" customHeight="1">
      <c r="M212" s="1"/>
      <c r="N212" s="1"/>
      <c r="O212" s="1"/>
      <c r="P212" s="1"/>
      <c r="Q212" s="1"/>
      <c r="T212"/>
      <c r="U212"/>
    </row>
    <row r="214" ht="15" customHeight="1">
      <c r="U214"/>
    </row>
    <row r="215" ht="15" customHeight="1">
      <c r="U215"/>
    </row>
    <row r="216" spans="20:21" ht="15" customHeight="1">
      <c r="T216" s="122"/>
      <c r="U216"/>
    </row>
    <row r="217" ht="15" customHeight="1">
      <c r="U217"/>
    </row>
    <row r="218" spans="19:21" s="2" customFormat="1" ht="15" customHeight="1">
      <c r="S218"/>
      <c r="T218"/>
      <c r="U218"/>
    </row>
    <row r="219" ht="15" customHeight="1"/>
  </sheetData>
  <sheetProtection password="A46E" sheet="1" selectLockedCells="1"/>
  <mergeCells count="57">
    <mergeCell ref="D26:I26"/>
    <mergeCell ref="D28:I28"/>
    <mergeCell ref="J104:J106"/>
    <mergeCell ref="K104:K105"/>
    <mergeCell ref="L30:M30"/>
    <mergeCell ref="L28:M28"/>
    <mergeCell ref="L104:L105"/>
    <mergeCell ref="M104:M105"/>
    <mergeCell ref="D34:I36"/>
    <mergeCell ref="D30:I31"/>
    <mergeCell ref="B122:N122"/>
    <mergeCell ref="B125:D126"/>
    <mergeCell ref="K125:N126"/>
    <mergeCell ref="H132:H134"/>
    <mergeCell ref="Q104:Q105"/>
    <mergeCell ref="J114:J115"/>
    <mergeCell ref="N104:N105"/>
    <mergeCell ref="P104:P105"/>
    <mergeCell ref="B123:N123"/>
    <mergeCell ref="O104:O105"/>
    <mergeCell ref="L32:M32"/>
    <mergeCell ref="J93:J94"/>
    <mergeCell ref="B43:N43"/>
    <mergeCell ref="K45:N46"/>
    <mergeCell ref="B45:D46"/>
    <mergeCell ref="B42:N42"/>
    <mergeCell ref="I39:J39"/>
    <mergeCell ref="J2:N2"/>
    <mergeCell ref="B10:N10"/>
    <mergeCell ref="B12:C17"/>
    <mergeCell ref="B18:C21"/>
    <mergeCell ref="K6:N7"/>
    <mergeCell ref="B6:D7"/>
    <mergeCell ref="K8:N8"/>
    <mergeCell ref="B8:D8"/>
    <mergeCell ref="L12:N21"/>
    <mergeCell ref="B4:N4"/>
    <mergeCell ref="I12:J16"/>
    <mergeCell ref="I17:J22"/>
    <mergeCell ref="C24:I24"/>
    <mergeCell ref="B195:B196"/>
    <mergeCell ref="H153:H155"/>
    <mergeCell ref="L26:M26"/>
    <mergeCell ref="K24:M24"/>
    <mergeCell ref="J164:N164"/>
    <mergeCell ref="D32:I32"/>
    <mergeCell ref="J163:N163"/>
    <mergeCell ref="R184:R186"/>
    <mergeCell ref="I184:I187"/>
    <mergeCell ref="I176:I178"/>
    <mergeCell ref="J140:J142"/>
    <mergeCell ref="K193:L193"/>
    <mergeCell ref="R176:R178"/>
    <mergeCell ref="J172:J173"/>
    <mergeCell ref="J186:J187"/>
    <mergeCell ref="I164:I165"/>
    <mergeCell ref="I172:I173"/>
  </mergeCells>
  <conditionalFormatting sqref="B49:B115 B129:B155">
    <cfRule type="expression" priority="59" dxfId="8">
      <formula>(INDIRECT("E"&amp;ROW())=1)</formula>
    </cfRule>
  </conditionalFormatting>
  <conditionalFormatting sqref="C49:C115 C129:C155">
    <cfRule type="expression" priority="10" dxfId="8">
      <formula>(INDIRECT("F"&amp;ROW()))</formula>
    </cfRule>
  </conditionalFormatting>
  <conditionalFormatting sqref="D49:D115 D129:D155">
    <cfRule type="expression" priority="9" dxfId="8">
      <formula>(INDIRECT("G"&amp;ROW()))</formula>
    </cfRule>
  </conditionalFormatting>
  <conditionalFormatting sqref="K129:N155">
    <cfRule type="expression" priority="2" dxfId="16">
      <formula>(INDIRECT("k"&amp;ROW())="")</formula>
    </cfRule>
  </conditionalFormatting>
  <conditionalFormatting sqref="B102:C102">
    <cfRule type="expression" priority="322" dxfId="8">
      <formula>($E$89=1)</formula>
    </cfRule>
  </conditionalFormatting>
  <conditionalFormatting sqref="B96:C96">
    <cfRule type="expression" priority="320" dxfId="8">
      <formula>($E$93=1)</formula>
    </cfRule>
  </conditionalFormatting>
  <conditionalFormatting sqref="B89:C89">
    <cfRule type="expression" priority="321" dxfId="8">
      <formula>($E$102=1)</formula>
    </cfRule>
  </conditionalFormatting>
  <conditionalFormatting sqref="B93:C93">
    <cfRule type="expression" priority="315" dxfId="8">
      <formula>($E$96=1)</formula>
    </cfRule>
  </conditionalFormatting>
  <conditionalFormatting sqref="B105:D105">
    <cfRule type="expression" priority="314" dxfId="8">
      <formula>($E$104=1)</formula>
    </cfRule>
  </conditionalFormatting>
  <conditionalFormatting sqref="B104:D104">
    <cfRule type="expression" priority="313" dxfId="8">
      <formula>($E$105=1)</formula>
    </cfRule>
  </conditionalFormatting>
  <conditionalFormatting sqref="B138:C138">
    <cfRule type="expression" priority="312" dxfId="8">
      <formula>($E$137=1)</formula>
    </cfRule>
  </conditionalFormatting>
  <conditionalFormatting sqref="B137:C137">
    <cfRule type="expression" priority="311" dxfId="8">
      <formula>($E$138=1)</formula>
    </cfRule>
  </conditionalFormatting>
  <conditionalFormatting sqref="I104:I105">
    <cfRule type="expression" priority="310" dxfId="7">
      <formula>(LEFT(INDIRECT("I"&amp;ROW()),3)="ΠΡΟ")</formula>
    </cfRule>
  </conditionalFormatting>
  <conditionalFormatting sqref="L166:L187 L49:L115 L129:L155">
    <cfRule type="expression" priority="7" dxfId="2">
      <formula>(INDIRECT("O"&amp;ROW())=2)</formula>
    </cfRule>
    <cfRule type="expression" priority="8" dxfId="0">
      <formula>(INDIRECT("O"&amp;ROW())=1)</formula>
    </cfRule>
  </conditionalFormatting>
  <conditionalFormatting sqref="M166:M187 M49:M115 M129:M155">
    <cfRule type="expression" priority="5" dxfId="2">
      <formula>(INDIRECT("P"&amp;ROW())=2)</formula>
    </cfRule>
    <cfRule type="expression" priority="6" dxfId="0">
      <formula>(INDIRECT("P"&amp;ROW())=1)</formula>
    </cfRule>
  </conditionalFormatting>
  <conditionalFormatting sqref="N166:N187 N49:N115 N129:N155">
    <cfRule type="expression" priority="3" dxfId="2">
      <formula>(INDIRECT("Q"&amp;ROW())=2)</formula>
    </cfRule>
    <cfRule type="expression" priority="4" dxfId="0">
      <formula>(INDIRECT("Q"&amp;ROW())=1)</formula>
    </cfRule>
  </conditionalFormatting>
  <conditionalFormatting sqref="K193">
    <cfRule type="expression" priority="1" dxfId="0">
      <formula>($E$193&lt;40)</formula>
    </cfRule>
  </conditionalFormatting>
  <printOptions/>
  <pageMargins left="0.7086614173228347" right="0.7086614173228347" top="0.7480314960629921" bottom="0.7480314960629921" header="0.31496062992125984" footer="0.31496062992125984"/>
  <pageSetup fitToHeight="1" fitToWidth="1" horizontalDpi="1200" verticalDpi="1200" orientation="landscape" paperSize="9" scale="13" r:id="rId2"/>
  <ignoredErrors>
    <ignoredError sqref="M49:N93 M95:N105 N94 M107:N113 N106 M115:N115 N114"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ΤΜΗΜΑ ΠΟΛΙΤΙΚΩΝ ΕΡΓΩΝ ΥΠΟΔΟΜΗΣ</Manager>
  <Company>ΤΕΙ Αθήνας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ΝΈΟ ΠΡΟΓΡΑΜΜΑ ΣΠΟΥΔΩΝ 2009-10</dc:title>
  <dc:subject>Αντιστοιχίες Μαθημάτων</dc:subject>
  <dc:creator>Κόκκινος Τριαντ., Επικ. Καθηγητής</dc:creator>
  <cp:keywords>Infrastructure Engineering</cp:keywords>
  <dc:description>Τελική μορφή, Μάρτιος 2010</dc:description>
  <cp:lastModifiedBy>Filis Kokkinos</cp:lastModifiedBy>
  <cp:lastPrinted>2010-02-28T17:10:11Z</cp:lastPrinted>
  <dcterms:created xsi:type="dcterms:W3CDTF">2009-03-06T09:46:33Z</dcterms:created>
  <dcterms:modified xsi:type="dcterms:W3CDTF">2010-03-29T10:21:53Z</dcterms:modified>
  <cp:category/>
  <cp:version/>
  <cp:contentType/>
  <cp:contentStatus/>
</cp:coreProperties>
</file>